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cel\gemel\AA_CLIENTS\ק.ל.ע קרן השתלמות לעוס\2024\דיווחים נלווים\ישירות\4\1702\"/>
    </mc:Choice>
  </mc:AlternateContent>
  <xr:revisionPtr revIDLastSave="0" documentId="13_ncr:1_{B6971450-3E1E-4B3F-8C13-DA82986ACDBD}" xr6:coauthVersionLast="47" xr6:coauthVersionMax="47" xr10:uidLastSave="{00000000-0000-0000-0000-000000000000}"/>
  <bookViews>
    <workbookView xWindow="-120" yWindow="-120" windowWidth="29040" windowHeight="15840" activeTab="4" xr2:uid="{6151B3D6-F690-40C5-B4BB-2630EBC007CA}"/>
  </bookViews>
  <sheets>
    <sheet name="נספח 1" sheetId="1" r:id="rId1"/>
    <sheet name="נספח 2" sheetId="2" r:id="rId2"/>
    <sheet name="נספח 3" sheetId="3" r:id="rId3"/>
    <sheet name="378" sheetId="4" r:id="rId4"/>
    <sheet name="1433" sheetId="5" r:id="rId5"/>
  </sheets>
  <externalReferences>
    <externalReference r:id="rId6"/>
    <externalReference r:id="rId7"/>
  </externalReferences>
  <definedNames>
    <definedName name="Castod">'[1]הפעלה דוח הוצאות ישירות'!$D$7</definedName>
    <definedName name="comp_name">'[1]הפעלה דוח הוצאות ישירות'!$D$3</definedName>
    <definedName name="Date1">[2]הפעלה!$C$7</definedName>
    <definedName name="kupaNoga">OFFSET([2]startSettings!$B$2,0,0,COUNTA([2]startSettings!$B:$B)-1,1)</definedName>
    <definedName name="MaslulNoga">OFFSET([2]startSettings!$J$2,0,0,COUNTA([2]startSettings!$J:$J)-1,1)</definedName>
    <definedName name="mngCompany">[2]הפעלה!$C$5</definedName>
    <definedName name="SUG_MUZAR">'[1]הפעלה דוח הוצאות ישירות'!$D$4</definedName>
    <definedName name="to_date">'[1]הפעלה דוח הוצאות ישירות'!$D$5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  <c r="D10" i="2"/>
  <c r="D8" i="2"/>
  <c r="D9" i="4"/>
  <c r="D8" i="4"/>
  <c r="D57" i="1" l="1"/>
  <c r="D57" i="4"/>
  <c r="D56" i="4"/>
  <c r="C97" i="3" l="1"/>
  <c r="C80" i="3"/>
  <c r="D37" i="5" l="1"/>
  <c r="D7" i="1" l="1"/>
  <c r="D25" i="1" s="1"/>
  <c r="D60" i="1" s="1"/>
  <c r="D15" i="2"/>
  <c r="D40" i="2" s="1"/>
  <c r="D7" i="4"/>
  <c r="D25" i="4" s="1"/>
  <c r="D60" i="4" s="1"/>
  <c r="D25" i="5"/>
  <c r="D7" i="5"/>
  <c r="D9" i="5"/>
  <c r="D52" i="4" l="1"/>
  <c r="D54" i="4" s="1"/>
  <c r="D57" i="5"/>
  <c r="D54" i="5"/>
  <c r="D52" i="5"/>
  <c r="D52" i="1" l="1"/>
  <c r="D31" i="1" l="1"/>
  <c r="D11" i="1"/>
  <c r="D21" i="2"/>
  <c r="D11" i="4"/>
  <c r="D62" i="4" l="1"/>
  <c r="D31" i="4"/>
  <c r="D67" i="4" s="1"/>
  <c r="D60" i="5"/>
  <c r="D62" i="5" s="1"/>
  <c r="D31" i="5"/>
  <c r="D67" i="5" s="1"/>
  <c r="D37" i="1"/>
  <c r="D27" i="1"/>
  <c r="D62" i="1"/>
</calcChain>
</file>

<file path=xl/sharedStrings.xml><?xml version="1.0" encoding="utf-8"?>
<sst xmlns="http://schemas.openxmlformats.org/spreadsheetml/2006/main" count="275" uniqueCount="166">
  <si>
    <t>קלע - קרן השתלמות</t>
  </si>
  <si>
    <t>נספח 1 סך ההוצאות הישירות ששולמו בעד כל סוג של הוצאה ישירה לתקופה המסתיימת ביום - 31.12.2024</t>
  </si>
  <si>
    <t>אלפי ש''ח</t>
  </si>
  <si>
    <t>הוצאות ישירות שאינן מסוג עמלת ניהול חיצוני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</si>
  <si>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</si>
  <si>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</si>
  <si>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</si>
  <si>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2. סך הכל דמי שמירה בשל ניירות ערך סחירים וכל עמלה שגובה מי שמבצע את משמרות ניירות הערך (קסטודיאן)</t>
  </si>
  <si>
    <t>א. סך עמלות קסטודיאן לצדדים קשורים</t>
  </si>
  <si>
    <t>ב. סך עמלות קסטודיאן לצדדים שאינם קשורים</t>
  </si>
  <si>
    <t>3 . סך הכל הוצאות הנובעות מהשקעות לא סחירות</t>
  </si>
  <si>
    <t>א. הוצאה הנובעת מהשקעה בניירות ערך לא סחירים או ממתן הלוואה למי שאינו עמית או מבוטח</t>
  </si>
  <si>
    <t>ב. הוצאה הנובעת מהשקעה בזכויות במקרקעין</t>
  </si>
  <si>
    <t>4 . מסים החלים על משקיע מוסדי, על נכסיו, על הכנסותיו ועל עסקאות שנעשו בנכסיו</t>
  </si>
  <si>
    <t>5. סך הוצאות בעד ניהול תביעות</t>
  </si>
  <si>
    <t>6 . סך הוצאות בעד מתן משכנתאות</t>
  </si>
  <si>
    <t>7. סך הכל הוצאות ישירות שאינן מסוג עמלת ניהול חיצוני (סכום סעיפים 1 עד 6)</t>
  </si>
  <si>
    <t>8. שווי ממוצע של נכסי הקופה או המסלול (ממוצע פשוט של סעיפים 8 א. ו - 8 ב.)</t>
  </si>
  <si>
    <t>א. השווי המשוערך של נכסי הקופה או המסלול נכון ליום 31 דצמבר של שנת הכספים שהסתיימה ב 2024</t>
  </si>
  <si>
    <t>ב. השווי המשוערך של נכסי הקופה או המסלול נכון ליום 31 בדצמבר של שנת הכספים שהסתיימה ב 2023</t>
  </si>
  <si>
    <t>9. שיעור שנתי של הוצאות ישירות שאינן מסוג עמלת ניהול חיצוני (חלוקה של סעיף 7 בסעיף 8)</t>
  </si>
  <si>
    <t>הוצאות ישירות מסוג עמלת ניהול חיצוני</t>
  </si>
  <si>
    <t xml:space="preserve">10 . סך דמי ניהול משתנים – החלק מתשלום עמלת ניהול חיצוני שנגזר מתשואת הנכסים </t>
  </si>
  <si>
    <t>11. סהכ הוצאות ישירות מסוג "עמלת ניהול חיצוני" (סכום סעיפים 11 א. עד 11 ט.)</t>
  </si>
  <si>
    <t>א. סך תשלומים הנובעים מהשקעה בקרנות השקעה בישראל</t>
  </si>
  <si>
    <t>ב. סך תשלומים הנובעים מהשקעה בקרנות השקעה בחול</t>
  </si>
  <si>
    <t>ג. סך תשלומים למנהלי תיקים ישראלים בגין השקעה בחול</t>
  </si>
  <si>
    <t>ד. סך תשלומים למנהלי תיקים זרים</t>
  </si>
  <si>
    <t>ה. סך תשלומים בגין השקעה בקרנות סל כאשר 75 אחוזים לפחות מנכסי הקרן הם נכסים שהונפקו במדינת ישראל</t>
  </si>
  <si>
    <t>לפי מדדים שעליהם הורה הממונה ובתנאים שהורה</t>
  </si>
  <si>
    <t>ו. סך תשלומים בגין השקעה בקרנות סל כאשר 75 אחוזים לפחות מנכסי הקרן הם נכסים שלא הונפקו במדינת</t>
  </si>
  <si>
    <t>ישראל ואינם נסחרים או מוחזקים בה</t>
  </si>
  <si>
    <t>ז. סך תשלומים בגין השקעה בקרנות נאמנות ישראליות כאשר 75 אחוזים לפחות מנכסי הקרן מושקעים בנכסים שלא</t>
  </si>
  <si>
    <t>הונפקו במדינת ישראל ואינם נסחרים או מוחזקים בה</t>
  </si>
  <si>
    <t>ח. סך תשלומים בגין השקעה בקרנות נאמנות זרות כאשר 75 אחוזים לפחות מנכסי הקרן מושקעים בנכסים שלא</t>
  </si>
  <si>
    <t>ט. סך תשלומים בגין השקעה בקרן טכנולוגיה עילית</t>
  </si>
  <si>
    <t>12. שיעור עמלת ניהול חיצוני בפועל  לפני החזר, ככל שבוצע (חלוקה של סעיף 11 בסעיף 8.ב)</t>
  </si>
  <si>
    <t>13. שיעור מגבלת עמלת ניהול חיצוני שהמשקיע המוסדי הצהיר עליה עבור שנת הכספים שהסתיימה</t>
  </si>
  <si>
    <t>14. ההפרש בין שיעור מגבלת עמלת ניהול חיצוני מוצהרת לבין שיעור  עמלת ניהול חיצוני בפועל (סעיף 13 פחות סעיף 12)</t>
  </si>
  <si>
    <t>15.א סכום שהוחזר לחוסכים (אם הוחזר)</t>
  </si>
  <si>
    <t>15.ב שיעור עמלת ניהול חיצוני בפועל לאחר החזר, (חלוקה של התוצאה של סעיף 11 בניכוי סעיף 15א, בסעיף 8.ב)</t>
  </si>
  <si>
    <t>סך הכל הוצאות ישירות בפועל (למעט דמי ניהול משתנים כאמור בסעיף 10)</t>
  </si>
  <si>
    <t>16. סך כל הוצאות ישירות (סכום של סעיף 7 וסעיף 11 בניכוי סעיף 15א)</t>
  </si>
  <si>
    <t>17. שיעור סך ההוצאות הישירות מתוך יתרת נכסים ממוצעת (חלוקה של סעיף 16 בסעיף 8)</t>
  </si>
  <si>
    <t>סך הכל הוצאות ישירות (לצורך חישוב שיעור עלות שנתית צפויה)</t>
  </si>
  <si>
    <t xml:space="preserve">18. שיעור מגבלת עמלת ניהול חיצוני שהמשקיע המוסדי הצהיר עליה בהתאם לתקנה 2א לתקנות הוצאות ישירות עבור </t>
  </si>
  <si>
    <t>שנת הכספים הבאה 2025</t>
  </si>
  <si>
    <t>19. De: שיעור הוצאות ישירות (סכום של סעיף 9 וסעיף 18)</t>
  </si>
  <si>
    <t>נספח 2 פרוט עמלות והוצאות שאינן עמלות ניהול חיצוני לשנה המסתיימת ביום: 31.12.2024</t>
  </si>
  <si>
    <t>ברוקארז' - עמלות קנייה ומכירה בגין ביצוע עסקאות בניירות ערך סחירים</t>
  </si>
  <si>
    <t>צדדים קשורים</t>
  </si>
  <si>
    <t>(1)</t>
  </si>
  <si>
    <t>מיטב 5018</t>
  </si>
  <si>
    <t>צדדים שאינם קשורים</t>
  </si>
  <si>
    <t>בנק לאומי</t>
  </si>
  <si>
    <t>(2)</t>
  </si>
  <si>
    <t>ברוקר לידר הנפקות</t>
  </si>
  <si>
    <t>(4)</t>
  </si>
  <si>
    <t>ברוקר IBI</t>
  </si>
  <si>
    <t>(6)</t>
  </si>
  <si>
    <t>GLOBAL CITI NY</t>
  </si>
  <si>
    <t>(7)</t>
  </si>
  <si>
    <t>CAMALIA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</si>
  <si>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</si>
  <si>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</si>
  <si>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</si>
  <si>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</si>
  <si>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</si>
  <si>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</si>
  <si>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</si>
  <si>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מסים החלים על הנכסים, ההכנסות והעסקאות</t>
  </si>
  <si>
    <t>דמי ביטוח בעד ביטוח משנה</t>
  </si>
  <si>
    <t>סך הכל תשלומים למבטחי משנה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</si>
  <si>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</si>
  <si>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</si>
  <si>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</si>
  <si>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</si>
  <si>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 שאינן עמלות ניהול חיצוני</t>
  </si>
  <si>
    <t>נספח 3 - פירוט עמלות ניהול חיצוני לשנה המסתיימת ביום: 31.12.2024</t>
  </si>
  <si>
    <t>תשלום הנובע מהשקעה בקרנות השקעה בישראל</t>
  </si>
  <si>
    <t>תשתיות ישראל 4</t>
  </si>
  <si>
    <t>Phoenix Value התחדשות עירונית</t>
  </si>
  <si>
    <t>יסודות נדלן ג</t>
  </si>
  <si>
    <t>KLIRMARK III</t>
  </si>
  <si>
    <t>AMI Opportunities</t>
  </si>
  <si>
    <t>Alpha Opportunities</t>
  </si>
  <si>
    <t>Noked Equity</t>
  </si>
  <si>
    <t>Noked Bonds</t>
  </si>
  <si>
    <t>Klirmark IV</t>
  </si>
  <si>
    <t>FORTTISIMO VI</t>
  </si>
  <si>
    <t>SHAKED II</t>
  </si>
  <si>
    <t>סך תשלומים הנובעים מהשקעה בקרנות השקעה בישראל</t>
  </si>
  <si>
    <t>תשלום הנובע מהשקעה בקרנות השקעה בחול</t>
  </si>
  <si>
    <t>MV Subordinated V</t>
  </si>
  <si>
    <t>Liquidity</t>
  </si>
  <si>
    <t xml:space="preserve">Phoenix Value CIP VIII </t>
  </si>
  <si>
    <t>Faropoint 9</t>
  </si>
  <si>
    <t>MV SENIOR 2</t>
  </si>
  <si>
    <t>Dover X</t>
  </si>
  <si>
    <t>Hamilton Lane Co-investment IV</t>
  </si>
  <si>
    <t xml:space="preserve">ELECTRA MULTIFAMILY II </t>
  </si>
  <si>
    <t>Pantheon Access feeder</t>
  </si>
  <si>
    <t>FORMA</t>
  </si>
  <si>
    <t>רוטשילד נדלן אדריס</t>
  </si>
  <si>
    <t>Faropoint 10</t>
  </si>
  <si>
    <t>SCHRODERS</t>
  </si>
  <si>
    <t>One Equity Partners VIII</t>
  </si>
  <si>
    <t>Penfund Capital Fund VII</t>
  </si>
  <si>
    <t>Allianz Asia Pacific Secured Lending Fund</t>
  </si>
  <si>
    <t>Hamilton Lane Equity Opportunities Fund V-B LP</t>
  </si>
  <si>
    <t>Pantheon - PGIF IV Feeder (Luxembourg) SCSp</t>
  </si>
  <si>
    <t>Monarch Capital Partners Offshore VI LP</t>
  </si>
  <si>
    <t>CVC Credit Capital Solutions III</t>
  </si>
  <si>
    <t>Pantheon Global Secondary VII</t>
  </si>
  <si>
    <t>Bridgepoint Europe VII</t>
  </si>
  <si>
    <t>DOVER XI</t>
  </si>
  <si>
    <t>סך תשלומים הנובעים מהשקעה בקרנות השקעה בחול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</si>
  <si>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</si>
  <si>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</si>
  <si>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</si>
  <si>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</si>
  <si>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סך תשלומים בגין השקעה בקרן סל כאשר %75 לפחות מנכסי הקרן הם נכסים</t>
  </si>
  <si>
    <t>שלא הונפקו במדינת ישראל ואינם נסחרים או מוחזקים בה</t>
  </si>
  <si>
    <t>DJ STOCK 50 EURO</t>
  </si>
  <si>
    <t xml:space="preserve">BlackRock  Asset Managment </t>
  </si>
  <si>
    <t>BlackRock Inc</t>
  </si>
  <si>
    <t>State Street Corp</t>
  </si>
  <si>
    <t>Amundi Asset Management</t>
  </si>
  <si>
    <t>Invesco investment management limited</t>
  </si>
  <si>
    <t>LYXOR ETF</t>
  </si>
  <si>
    <t>Van Eck ETF</t>
  </si>
  <si>
    <t>Vanguard Group</t>
  </si>
  <si>
    <t xml:space="preserve">Invesco investment </t>
  </si>
  <si>
    <t>WisdomTree Europe ltd</t>
  </si>
  <si>
    <t>KRANESHARES</t>
  </si>
  <si>
    <t>BlackRock  Asset Managment ireland</t>
  </si>
  <si>
    <t xml:space="preserve"> SPDR MCSI USA Gender Diversity</t>
  </si>
  <si>
    <t>First Trust Portfolios</t>
  </si>
  <si>
    <t>סך תשלום למנהלי קרנות סל</t>
  </si>
  <si>
    <t>סך תשלומים בגין השקעה בקרן סל כאשר 75% לפחות מנכסי הקרן הם נכסים</t>
  </si>
  <si>
    <t>שהונפקו במדינת ישראל לפי מדדים שעליהם הורה הממונה ובתנאים שהורה</t>
  </si>
  <si>
    <t>הראל קרנות נאמנות בע"מ</t>
  </si>
  <si>
    <t>מגדל קרנות נאמנות בע"מ</t>
  </si>
  <si>
    <t>קסם קרנות נאמנות בע"מ</t>
  </si>
  <si>
    <t>פסגות קרנות נאמנות בע"מ</t>
  </si>
  <si>
    <t>מור ניהול קרנות נאמנות בע"מ</t>
  </si>
  <si>
    <t>פועלים אי.בי.אי.-ניהול וחיתום בע"מ</t>
  </si>
  <si>
    <t>סך תשלום למנהלי קרן סל</t>
  </si>
  <si>
    <t>תשלום בגין השקעה בקרנות נאמנות ישראליות כאשר 75% לפחות מנכסי</t>
  </si>
  <si>
    <t>הקרן מושקעים בנכסים שלא הונפקו במדינת ישראל ואינם נסחרים או</t>
  </si>
  <si>
    <t>מוחזקים בה</t>
  </si>
  <si>
    <t>סך תשלומים למנהלי קרנות נאמנות ישראליות</t>
  </si>
  <si>
    <t>תשלום בגין השקעה בקרנות נאמנות זרות כאשר 75% לפחות מנכסי הקרן</t>
  </si>
  <si>
    <t>מושקעים בנכסים שלא הונפקו במדינת ישראל ואינם נסחרים או מוחזקים בה</t>
  </si>
  <si>
    <t>Kotak</t>
  </si>
  <si>
    <t>India Acorn ICAV - Ashoka Indi</t>
  </si>
  <si>
    <t>סך תשלומים בגין השקעה בקרנות נאמנות זרות</t>
  </si>
  <si>
    <t>תשלומים בגין השקעה בקרן טכנולוגיה עילית</t>
  </si>
  <si>
    <t>סך תשלום בגין השקעה בקרן טכנולוגיה עילית</t>
  </si>
  <si>
    <t>סך הכל עמלות ניהול חיצוני</t>
  </si>
  <si>
    <t>תשלום של דמי ניהול משתנים</t>
  </si>
  <si>
    <t>סך דמי ניהול משתנים</t>
  </si>
  <si>
    <t>סך הכל נכסים לסוף שנה קודמת</t>
  </si>
  <si>
    <t>קלע קרן השתלמות לעובדים סוציאלים מסלול כללי</t>
  </si>
  <si>
    <t>קלע קרן השתלמות לעובדים סוציאלים מסלול  אגח עד 25% מניות</t>
  </si>
  <si>
    <t>AMUNDI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</si>
</sst>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0.00000000000"/>
    <numFmt numFmtId="166" formatCode="_ * #,##0.00000000_ ;_ * \-#,##0.00000000_ ;_ * &quot;-&quot;??_ ;_ @_ "/>
    <numFmt numFmtId="167" formatCode="_(* #,##0.000_);_(* \(#,##0.000\);_(* &quot;-&quot;??_);_(@_)"/>
    <numFmt numFmtId="168" formatCode="_(* #,##0.00000_);_(* \(#,##0.00000\);_(* &quot;-&quot;??_);_(@_)"/>
  </numFmts>
  <fonts count="1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2"/>
      <color rgb="FF0000FF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right" readingOrder="1"/>
    </xf>
    <xf numFmtId="0" fontId="3" fillId="0" borderId="0" xfId="0" applyFont="1" applyAlignment="1">
      <alignment vertical="center"/>
    </xf>
    <xf numFmtId="164" fontId="3" fillId="0" borderId="0" xfId="1" applyFont="1" applyFill="1"/>
    <xf numFmtId="0" fontId="3" fillId="0" borderId="0" xfId="0" applyFont="1"/>
    <xf numFmtId="0" fontId="4" fillId="0" borderId="0" xfId="0" applyFont="1" applyAlignment="1">
      <alignment horizontal="right" readingOrder="1"/>
    </xf>
    <xf numFmtId="0" fontId="2" fillId="0" borderId="0" xfId="0" applyFont="1" applyAlignment="1">
      <alignment horizontal="right" readingOrder="2"/>
    </xf>
    <xf numFmtId="164" fontId="2" fillId="0" borderId="0" xfId="1" applyFont="1" applyFill="1" applyAlignment="1">
      <alignment horizontal="center" vertical="center"/>
    </xf>
    <xf numFmtId="0" fontId="5" fillId="0" borderId="0" xfId="0" applyFont="1" applyAlignment="1">
      <alignment horizontal="right" readingOrder="2"/>
    </xf>
    <xf numFmtId="164" fontId="5" fillId="0" borderId="0" xfId="1" applyFont="1" applyFill="1" applyAlignment="1">
      <alignment horizontal="center" vertical="center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2"/>
    </xf>
    <xf numFmtId="164" fontId="6" fillId="0" borderId="0" xfId="1" applyFont="1" applyFill="1" applyAlignment="1">
      <alignment horizontal="center"/>
    </xf>
    <xf numFmtId="0" fontId="3" fillId="0" borderId="0" xfId="0" applyFont="1" applyAlignment="1">
      <alignment horizontal="right" readingOrder="1"/>
    </xf>
    <xf numFmtId="164" fontId="6" fillId="0" borderId="0" xfId="1" applyFont="1" applyFill="1"/>
    <xf numFmtId="0" fontId="7" fillId="0" borderId="0" xfId="0" applyFont="1"/>
    <xf numFmtId="10" fontId="3" fillId="0" borderId="0" xfId="2" applyNumberFormat="1" applyFont="1" applyFill="1"/>
    <xf numFmtId="0" fontId="7" fillId="0" borderId="0" xfId="0" applyFont="1" applyAlignment="1">
      <alignment horizontal="right" readingOrder="2"/>
    </xf>
    <xf numFmtId="0" fontId="8" fillId="0" borderId="0" xfId="0" applyFont="1" applyAlignment="1">
      <alignment horizontal="right"/>
    </xf>
    <xf numFmtId="164" fontId="8" fillId="0" borderId="0" xfId="1" applyFont="1"/>
    <xf numFmtId="0" fontId="8" fillId="0" borderId="0" xfId="0" applyFont="1"/>
    <xf numFmtId="0" fontId="2" fillId="0" borderId="0" xfId="0" applyFont="1"/>
    <xf numFmtId="0" fontId="8" fillId="0" borderId="0" xfId="0" applyFont="1" applyAlignment="1">
      <alignment horizontal="right" vertical="center"/>
    </xf>
    <xf numFmtId="164" fontId="8" fillId="0" borderId="0" xfId="1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 vertical="center"/>
    </xf>
    <xf numFmtId="164" fontId="10" fillId="0" borderId="0" xfId="1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5" fillId="0" borderId="0" xfId="0" applyFont="1"/>
    <xf numFmtId="164" fontId="10" fillId="0" borderId="0" xfId="1" applyFont="1" applyAlignment="1">
      <alignment horizontal="right" vertical="center" readingOrder="2"/>
    </xf>
    <xf numFmtId="0" fontId="12" fillId="0" borderId="0" xfId="0" applyFont="1"/>
    <xf numFmtId="164" fontId="5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/>
    <xf numFmtId="164" fontId="11" fillId="0" borderId="0" xfId="1" applyFont="1"/>
    <xf numFmtId="0" fontId="11" fillId="0" borderId="0" xfId="0" applyFont="1"/>
    <xf numFmtId="164" fontId="13" fillId="0" borderId="0" xfId="1" applyFont="1"/>
    <xf numFmtId="164" fontId="5" fillId="0" borderId="0" xfId="1" applyFont="1"/>
    <xf numFmtId="164" fontId="10" fillId="0" borderId="0" xfId="1" applyFont="1"/>
    <xf numFmtId="0" fontId="10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4" fontId="13" fillId="0" borderId="0" xfId="1" applyFont="1" applyAlignment="1">
      <alignment horizontal="center" vertical="center"/>
    </xf>
    <xf numFmtId="164" fontId="11" fillId="0" borderId="0" xfId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64" fontId="5" fillId="0" borderId="0" xfId="1" applyFont="1" applyAlignment="1">
      <alignment horizontal="right" vertical="center"/>
    </xf>
    <xf numFmtId="164" fontId="11" fillId="0" borderId="0" xfId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 readingOrder="1"/>
    </xf>
    <xf numFmtId="164" fontId="8" fillId="0" borderId="0" xfId="1" applyFont="1" applyFill="1"/>
    <xf numFmtId="0" fontId="9" fillId="0" borderId="0" xfId="0" applyFont="1" applyAlignment="1">
      <alignment horizontal="right" readingOrder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readingOrder="2"/>
    </xf>
    <xf numFmtId="164" fontId="9" fillId="0" borderId="0" xfId="1" applyFont="1" applyFill="1" applyAlignment="1">
      <alignment horizontal="center" vertical="center"/>
    </xf>
    <xf numFmtId="0" fontId="11" fillId="0" borderId="0" xfId="0" applyFont="1" applyAlignment="1">
      <alignment horizontal="right" readingOrder="2"/>
    </xf>
    <xf numFmtId="0" fontId="10" fillId="0" borderId="0" xfId="0" applyFont="1" applyAlignment="1">
      <alignment vertical="center"/>
    </xf>
    <xf numFmtId="164" fontId="11" fillId="0" borderId="0" xfId="1" applyFont="1" applyFill="1" applyAlignment="1">
      <alignment horizontal="center" vertical="center"/>
    </xf>
    <xf numFmtId="0" fontId="11" fillId="0" borderId="0" xfId="0" applyFont="1" applyAlignment="1">
      <alignment horizontal="right" readingOrder="1"/>
    </xf>
    <xf numFmtId="164" fontId="10" fillId="0" borderId="0" xfId="1" applyFont="1" applyFill="1"/>
    <xf numFmtId="0" fontId="10" fillId="0" borderId="0" xfId="0" applyFont="1" applyAlignment="1">
      <alignment horizontal="right" readingOrder="2"/>
    </xf>
    <xf numFmtId="164" fontId="10" fillId="0" borderId="0" xfId="1" applyFont="1" applyFill="1" applyAlignment="1">
      <alignment horizontal="center"/>
    </xf>
    <xf numFmtId="0" fontId="10" fillId="0" borderId="0" xfId="0" applyFont="1" applyAlignment="1">
      <alignment horizontal="right" readingOrder="1"/>
    </xf>
    <xf numFmtId="10" fontId="10" fillId="0" borderId="0" xfId="2" applyNumberFormat="1" applyFont="1" applyFill="1"/>
    <xf numFmtId="43" fontId="10" fillId="0" borderId="0" xfId="0" applyNumberFormat="1" applyFont="1"/>
    <xf numFmtId="43" fontId="3" fillId="0" borderId="0" xfId="0" applyNumberFormat="1" applyFont="1"/>
    <xf numFmtId="165" fontId="10" fillId="0" borderId="0" xfId="0" applyNumberFormat="1" applyFont="1"/>
    <xf numFmtId="166" fontId="10" fillId="0" borderId="0" xfId="0" applyNumberFormat="1" applyFont="1"/>
    <xf numFmtId="167" fontId="3" fillId="0" borderId="0" xfId="1" applyNumberFormat="1" applyFont="1"/>
    <xf numFmtId="168" fontId="10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account\Name\ALL\&#1510;&#1493;&#1493;&#1514;%20&#1513;&#1497;\&#1492;&#1493;&#1510;&#1488;&#1493;&#1514;%20&#1497;&#1513;&#1497;&#1512;&#1493;&#1514;\2023\Q4\&#1512;&#1490;&#1493;&#1500;&#1510;&#1497;&#1492;%20&#1495;&#1491;&#1513;&#1492;\&#1512;&#1493;&#1508;&#1488;&#1497;&#1501;\&#1492;&#1493;&#1510;&#1488;&#1493;&#1514;%20&#1497;&#1513;&#1497;&#1512;&#1493;&#1514;%20V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XCEL\account\Name\ALL\&#1510;&#1493;&#1493;&#1514;%20&#1513;&#1497;\&#1492;&#1493;&#1510;&#1488;&#1493;&#1514;%20&#1497;&#1513;&#1497;&#1512;&#1493;&#1514;\2024\Q4\&#1511;&#1500;&#1506;\&#1505;&#1497;&#1499;&#1493;&#1501;%20&#1492;&#1493;&#1510;&#1488;&#1493;&#1514;%20&#1497;&#1513;&#1497;&#1512;&#1493;&#1514;\31-12-2024\&#1505;&#1497;&#1499;&#1493;&#1501;%20&#1492;&#1493;&#1510;&#1488;&#1493;&#1514;%20&#1497;&#1513;&#1497;&#1512;&#1493;&#1514;%205042%2031-12-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פעלה בדיקת עמלות"/>
      <sheetName val="הפעלה דוח הוצאות ישירות"/>
      <sheetName val="hamara"/>
      <sheetName val="Tik_Kvutza"/>
      <sheetName val="convert"/>
      <sheetName val="דוח תנועות FC דנאל"/>
      <sheetName val="מטריצת תעריפון"/>
      <sheetName val="מטריצת תעריפון דולר"/>
      <sheetName val="מטריצת תעריפון מטבעות"/>
      <sheetName val="DNL_TNU"/>
      <sheetName val="בקרה"/>
      <sheetName val="מטריצת ברוקרים"/>
      <sheetName val="Atlas_MF"/>
      <sheetName val="Atlas_MFTNU"/>
      <sheetName val="Manpik"/>
      <sheetName val="JUNK"/>
      <sheetName val="קרנות השקעה"/>
      <sheetName val="נספח 1 - סך תשלומים ששולמו"/>
      <sheetName val="נספח 2 - עמלות והוצאות"/>
      <sheetName val="נספח 3 - עמלות ניהול חיצוני"/>
      <sheetName val="VALIDATION"/>
    </sheetNames>
    <sheetDataSet>
      <sheetData sheetId="0"/>
      <sheetData sheetId="1">
        <row r="3">
          <cell r="D3" t="str">
            <v>השתלמות עובדי מדינה</v>
          </cell>
        </row>
        <row r="4">
          <cell r="D4" t="str">
            <v>קרן השתלמות</v>
          </cell>
        </row>
        <row r="5">
          <cell r="D5">
            <v>45106</v>
          </cell>
        </row>
        <row r="7">
          <cell r="D7" t="str">
            <v>כן לכלול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פעלה"/>
      <sheetName val="נספח לאוצר"/>
      <sheetName val="codexAttache"/>
      <sheetName val="הנחות עבודה"/>
      <sheetName val="startSettings"/>
      <sheetName val="CONVERT"/>
      <sheetName val="MASLUL"/>
      <sheetName val="importMASLUL"/>
      <sheetName val="KUPOT"/>
      <sheetName val="מיפוי חברות ומסלולים"/>
      <sheetName val="גיליון3"/>
      <sheetName val="נספח 1"/>
      <sheetName val="נספח 2"/>
      <sheetName val="נספח 3"/>
      <sheetName val="LOG1"/>
      <sheetName val="sumLOG1"/>
      <sheetName val="attache1"/>
      <sheetName val="LOG2"/>
      <sheetName val="sumLOG2"/>
      <sheetName val="attache2"/>
      <sheetName val="LOG3"/>
      <sheetName val="sumLOG3"/>
      <sheetName val="attacheMapping"/>
      <sheetName val="attache3"/>
      <sheetName val="סעיפים לוג"/>
      <sheetName val="funds"/>
      <sheetName val="fundsHUL"/>
      <sheetName val="דוח תנועות FC דנאל"/>
      <sheetName val="sumDanel"/>
      <sheetName val="Atlas_MF"/>
      <sheetName val="sumAtlas"/>
      <sheetName val="מאזן חודש נוכחי"/>
      <sheetName val="מאזן תחילת תקופה"/>
      <sheetName val="sumMazan"/>
      <sheetName val="Manpik"/>
      <sheetName val="קרנות השקעה"/>
      <sheetName val="VALIDATION"/>
      <sheetName val="NAMES"/>
    </sheetNames>
    <sheetDataSet>
      <sheetData sheetId="0">
        <row r="5">
          <cell r="C5" t="str">
            <v>קלע</v>
          </cell>
        </row>
        <row r="7">
          <cell r="C7">
            <v>45657</v>
          </cell>
        </row>
      </sheetData>
      <sheetData sheetId="1" refreshError="1"/>
      <sheetData sheetId="2" refreshError="1"/>
      <sheetData sheetId="3" refreshError="1"/>
      <sheetData sheetId="4">
        <row r="1">
          <cell r="B1" t="str">
            <v>KupaNoga</v>
          </cell>
          <cell r="J1" t="str">
            <v>מספר אוצר</v>
          </cell>
        </row>
        <row r="2">
          <cell r="B2">
            <v>5042</v>
          </cell>
          <cell r="J2">
            <v>378</v>
          </cell>
        </row>
        <row r="3">
          <cell r="B3">
            <v>5042</v>
          </cell>
          <cell r="J3">
            <v>1433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668CB-EAF3-462C-84B8-C41D40C4A053}">
  <sheetPr codeName="Sheet3">
    <tabColor rgb="FF002060"/>
  </sheetPr>
  <dimension ref="B2:F69"/>
  <sheetViews>
    <sheetView showGridLines="0" rightToLeft="1" zoomScale="85" zoomScaleNormal="85" workbookViewId="0">
      <selection activeCell="C5" sqref="C4:C5"/>
    </sheetView>
  </sheetViews>
  <sheetFormatPr defaultColWidth="9.125" defaultRowHeight="14.25" x14ac:dyDescent="0.2"/>
  <cols>
    <col min="1" max="1" width="2.75" style="4" customWidth="1"/>
    <col min="2" max="2" width="5.625" style="13" customWidth="1"/>
    <col min="3" max="3" width="97.5" style="4" customWidth="1"/>
    <col min="4" max="4" width="11.125" style="3" bestFit="1" customWidth="1"/>
    <col min="5" max="16384" width="9.125" style="4"/>
  </cols>
  <sheetData>
    <row r="2" spans="2:6" ht="18" customHeight="1" x14ac:dyDescent="0.25">
      <c r="B2" s="1" t="s">
        <v>0</v>
      </c>
      <c r="C2" s="2"/>
    </row>
    <row r="3" spans="2:6" ht="18" customHeight="1" x14ac:dyDescent="0.25">
      <c r="B3" s="5"/>
    </row>
    <row r="4" spans="2:6" ht="18" customHeight="1" x14ac:dyDescent="0.25">
      <c r="B4" s="6" t="s">
        <v>1</v>
      </c>
      <c r="C4" s="2"/>
      <c r="D4" s="7" t="s">
        <v>2</v>
      </c>
    </row>
    <row r="5" spans="2:6" ht="18" customHeight="1" x14ac:dyDescent="0.25">
      <c r="B5" s="8"/>
      <c r="C5" s="2"/>
      <c r="D5" s="9"/>
    </row>
    <row r="6" spans="2:6" ht="18" customHeight="1" x14ac:dyDescent="0.25">
      <c r="B6" s="10" t="s">
        <v>3</v>
      </c>
    </row>
    <row r="7" spans="2:6" ht="18" customHeight="1" x14ac:dyDescent="0.2">
      <c r="B7" s="11" t="s">
        <v>4</v>
      </c>
      <c r="D7" s="12">
        <f>SUM(D8:D9)</f>
        <v>190.62210999999999</v>
      </c>
      <c r="F7" s="68"/>
    </row>
    <row r="8" spans="2:6" ht="18" customHeight="1" x14ac:dyDescent="0.2">
      <c r="C8" s="4" t="s">
        <v>5</v>
      </c>
      <c r="D8" s="14">
        <f>30.88743+6.55382-0.57225</f>
        <v>36.869</v>
      </c>
      <c r="F8" s="68"/>
    </row>
    <row r="9" spans="2:6" ht="18" customHeight="1" x14ac:dyDescent="0.2">
      <c r="C9" s="4" t="s">
        <v>6</v>
      </c>
      <c r="D9" s="14">
        <f>187.23468-27.5-6.55382+0.57225</f>
        <v>153.75310999999999</v>
      </c>
      <c r="F9" s="68"/>
    </row>
    <row r="10" spans="2:6" ht="18" customHeight="1" x14ac:dyDescent="0.25">
      <c r="C10" s="15"/>
      <c r="D10" s="14"/>
      <c r="F10" s="68"/>
    </row>
    <row r="11" spans="2:6" ht="18" customHeight="1" x14ac:dyDescent="0.2">
      <c r="B11" s="11" t="s">
        <v>7</v>
      </c>
      <c r="D11" s="12">
        <f>D12+D13</f>
        <v>11.988679999999999</v>
      </c>
      <c r="F11" s="68"/>
    </row>
    <row r="12" spans="2:6" ht="18" customHeight="1" x14ac:dyDescent="0.2">
      <c r="C12" s="13" t="s">
        <v>8</v>
      </c>
      <c r="D12" s="14"/>
      <c r="F12" s="68"/>
    </row>
    <row r="13" spans="2:6" ht="18" customHeight="1" x14ac:dyDescent="0.2">
      <c r="C13" s="13" t="s">
        <v>9</v>
      </c>
      <c r="D13" s="14">
        <v>11.988679999999999</v>
      </c>
      <c r="F13" s="68"/>
    </row>
    <row r="14" spans="2:6" ht="18" customHeight="1" x14ac:dyDescent="0.2">
      <c r="C14" s="13"/>
      <c r="D14" s="14"/>
      <c r="F14" s="68"/>
    </row>
    <row r="15" spans="2:6" ht="18" customHeight="1" x14ac:dyDescent="0.2">
      <c r="B15" s="11" t="s">
        <v>10</v>
      </c>
      <c r="D15" s="12">
        <v>0</v>
      </c>
      <c r="F15" s="68"/>
    </row>
    <row r="16" spans="2:6" ht="18" customHeight="1" x14ac:dyDescent="0.2">
      <c r="C16" s="13" t="s">
        <v>11</v>
      </c>
      <c r="D16" s="14">
        <v>0</v>
      </c>
      <c r="F16" s="68"/>
    </row>
    <row r="17" spans="2:6" ht="18" customHeight="1" x14ac:dyDescent="0.2">
      <c r="C17" s="13" t="s">
        <v>12</v>
      </c>
      <c r="D17" s="3">
        <v>0</v>
      </c>
      <c r="F17" s="68"/>
    </row>
    <row r="18" spans="2:6" ht="18" customHeight="1" x14ac:dyDescent="0.2">
      <c r="F18" s="68"/>
    </row>
    <row r="19" spans="2:6" ht="18" customHeight="1" x14ac:dyDescent="0.2">
      <c r="B19" s="11" t="s">
        <v>13</v>
      </c>
      <c r="D19" s="3">
        <v>415.13625999999999</v>
      </c>
      <c r="F19" s="68"/>
    </row>
    <row r="20" spans="2:6" ht="18" customHeight="1" x14ac:dyDescent="0.2">
      <c r="B20" s="11"/>
      <c r="F20" s="68"/>
    </row>
    <row r="21" spans="2:6" ht="18" customHeight="1" x14ac:dyDescent="0.2">
      <c r="B21" s="11" t="s">
        <v>14</v>
      </c>
      <c r="D21" s="3">
        <v>0</v>
      </c>
      <c r="F21" s="68"/>
    </row>
    <row r="22" spans="2:6" ht="18" customHeight="1" x14ac:dyDescent="0.2">
      <c r="B22" s="11"/>
      <c r="F22" s="68"/>
    </row>
    <row r="23" spans="2:6" ht="18" customHeight="1" x14ac:dyDescent="0.2">
      <c r="B23" s="11" t="s">
        <v>15</v>
      </c>
      <c r="D23" s="3">
        <v>0</v>
      </c>
      <c r="F23" s="68"/>
    </row>
    <row r="24" spans="2:6" ht="18" customHeight="1" x14ac:dyDescent="0.2">
      <c r="B24" s="11"/>
      <c r="F24" s="68"/>
    </row>
    <row r="25" spans="2:6" ht="18" customHeight="1" x14ac:dyDescent="0.2">
      <c r="B25" s="11" t="s">
        <v>16</v>
      </c>
      <c r="D25" s="3">
        <f>D7+D11+D19</f>
        <v>617.74704999999994</v>
      </c>
      <c r="F25" s="68"/>
    </row>
    <row r="26" spans="2:6" ht="18" customHeight="1" x14ac:dyDescent="0.2">
      <c r="B26" s="11"/>
      <c r="F26" s="68"/>
    </row>
    <row r="27" spans="2:6" ht="18" customHeight="1" x14ac:dyDescent="0.2">
      <c r="B27" s="11" t="s">
        <v>17</v>
      </c>
      <c r="D27" s="3">
        <f>IFERROR(AVERAGE(D28:D29),0)</f>
        <v>646939.12428999995</v>
      </c>
      <c r="F27" s="68"/>
    </row>
    <row r="28" spans="2:6" ht="18" customHeight="1" x14ac:dyDescent="0.2">
      <c r="C28" s="4" t="s">
        <v>18</v>
      </c>
      <c r="D28" s="3">
        <v>662811.32527000003</v>
      </c>
      <c r="F28" s="68"/>
    </row>
    <row r="29" spans="2:6" ht="18" customHeight="1" x14ac:dyDescent="0.2">
      <c r="C29" s="4" t="s">
        <v>19</v>
      </c>
      <c r="D29" s="3">
        <v>631066.92330999998</v>
      </c>
      <c r="F29" s="68"/>
    </row>
    <row r="30" spans="2:6" ht="18" customHeight="1" x14ac:dyDescent="0.2">
      <c r="F30" s="68"/>
    </row>
    <row r="31" spans="2:6" ht="18" customHeight="1" x14ac:dyDescent="0.2">
      <c r="B31" s="11" t="s">
        <v>20</v>
      </c>
      <c r="D31" s="16">
        <f>IFERROR(D25/D27,0)</f>
        <v>9.5487662873684201E-4</v>
      </c>
      <c r="F31" s="68"/>
    </row>
    <row r="32" spans="2:6" ht="18" customHeight="1" x14ac:dyDescent="0.2">
      <c r="B32" s="11"/>
      <c r="F32" s="68"/>
    </row>
    <row r="33" spans="2:6" ht="18" customHeight="1" x14ac:dyDescent="0.25">
      <c r="B33" s="8" t="s">
        <v>21</v>
      </c>
      <c r="F33" s="68"/>
    </row>
    <row r="34" spans="2:6" ht="18" customHeight="1" x14ac:dyDescent="0.2">
      <c r="B34" s="11" t="s">
        <v>22</v>
      </c>
      <c r="D34" s="3">
        <v>0</v>
      </c>
      <c r="F34" s="68"/>
    </row>
    <row r="35" spans="2:6" ht="18" customHeight="1" x14ac:dyDescent="0.2">
      <c r="B35" s="11"/>
      <c r="F35" s="68"/>
    </row>
    <row r="36" spans="2:6" ht="18" customHeight="1" x14ac:dyDescent="0.25">
      <c r="B36" s="17" t="s">
        <v>21</v>
      </c>
      <c r="F36" s="68"/>
    </row>
    <row r="37" spans="2:6" ht="18" customHeight="1" x14ac:dyDescent="0.2">
      <c r="B37" s="11" t="s">
        <v>23</v>
      </c>
      <c r="D37" s="3">
        <f>SUM(D38:D50)</f>
        <v>1677.3873072563554</v>
      </c>
      <c r="F37" s="68"/>
    </row>
    <row r="38" spans="2:6" ht="18" customHeight="1" x14ac:dyDescent="0.2">
      <c r="C38" s="11" t="s">
        <v>24</v>
      </c>
      <c r="D38" s="3">
        <v>551.60202933333335</v>
      </c>
      <c r="F38" s="68"/>
    </row>
    <row r="39" spans="2:6" ht="18" customHeight="1" x14ac:dyDescent="0.2">
      <c r="C39" s="11" t="s">
        <v>25</v>
      </c>
      <c r="D39" s="3">
        <v>706.97537745702186</v>
      </c>
      <c r="F39" s="68"/>
    </row>
    <row r="40" spans="2:6" ht="18" customHeight="1" x14ac:dyDescent="0.2">
      <c r="C40" s="11" t="s">
        <v>26</v>
      </c>
      <c r="D40" s="3">
        <v>0</v>
      </c>
      <c r="F40" s="68"/>
    </row>
    <row r="41" spans="2:6" ht="18" customHeight="1" x14ac:dyDescent="0.2">
      <c r="C41" s="11" t="s">
        <v>27</v>
      </c>
      <c r="D41" s="3">
        <v>0</v>
      </c>
      <c r="F41" s="68"/>
    </row>
    <row r="42" spans="2:6" ht="18" customHeight="1" x14ac:dyDescent="0.2">
      <c r="C42" s="11" t="s">
        <v>28</v>
      </c>
      <c r="D42" s="3">
        <v>7.8368251979999988</v>
      </c>
      <c r="F42" s="68"/>
    </row>
    <row r="43" spans="2:6" ht="18" customHeight="1" x14ac:dyDescent="0.2">
      <c r="C43" s="11" t="s">
        <v>29</v>
      </c>
      <c r="F43" s="68"/>
    </row>
    <row r="44" spans="2:6" ht="18" customHeight="1" x14ac:dyDescent="0.2">
      <c r="C44" s="11" t="s">
        <v>30</v>
      </c>
      <c r="D44" s="3">
        <v>344.34118755200018</v>
      </c>
      <c r="F44" s="68"/>
    </row>
    <row r="45" spans="2:6" ht="18" customHeight="1" x14ac:dyDescent="0.2">
      <c r="C45" s="11" t="s">
        <v>31</v>
      </c>
      <c r="F45" s="68"/>
    </row>
    <row r="46" spans="2:6" ht="18" customHeight="1" x14ac:dyDescent="0.2">
      <c r="C46" s="4" t="s">
        <v>32</v>
      </c>
      <c r="D46" s="3">
        <v>0</v>
      </c>
      <c r="F46" s="68"/>
    </row>
    <row r="47" spans="2:6" ht="18" customHeight="1" x14ac:dyDescent="0.2">
      <c r="C47" s="4" t="s">
        <v>33</v>
      </c>
      <c r="F47" s="68"/>
    </row>
    <row r="48" spans="2:6" ht="18" customHeight="1" x14ac:dyDescent="0.2">
      <c r="C48" s="4" t="s">
        <v>34</v>
      </c>
      <c r="D48" s="3">
        <v>66.631887715999994</v>
      </c>
      <c r="F48" s="68"/>
    </row>
    <row r="49" spans="2:6" ht="18" customHeight="1" x14ac:dyDescent="0.2">
      <c r="C49" s="4" t="s">
        <v>33</v>
      </c>
      <c r="F49" s="68"/>
    </row>
    <row r="50" spans="2:6" ht="18" customHeight="1" x14ac:dyDescent="0.2">
      <c r="C50" s="4" t="s">
        <v>35</v>
      </c>
      <c r="D50" s="3">
        <v>0</v>
      </c>
      <c r="F50" s="68"/>
    </row>
    <row r="51" spans="2:6" ht="18" customHeight="1" x14ac:dyDescent="0.2">
      <c r="F51" s="68"/>
    </row>
    <row r="52" spans="2:6" ht="18" customHeight="1" x14ac:dyDescent="0.2">
      <c r="B52" s="11" t="s">
        <v>36</v>
      </c>
      <c r="D52" s="16">
        <f>SUM(D38:D50)/D29</f>
        <v>2.6580181044164311E-3</v>
      </c>
      <c r="F52" s="68"/>
    </row>
    <row r="53" spans="2:6" ht="18" customHeight="1" x14ac:dyDescent="0.2">
      <c r="B53" s="11" t="s">
        <v>37</v>
      </c>
      <c r="D53" s="16"/>
      <c r="F53" s="68"/>
    </row>
    <row r="54" spans="2:6" ht="18" customHeight="1" x14ac:dyDescent="0.2">
      <c r="B54" s="11" t="s">
        <v>38</v>
      </c>
      <c r="D54" s="16"/>
      <c r="F54" s="68"/>
    </row>
    <row r="55" spans="2:6" ht="18" customHeight="1" x14ac:dyDescent="0.2">
      <c r="B55" s="11"/>
      <c r="F55" s="68"/>
    </row>
    <row r="56" spans="2:6" ht="18" customHeight="1" x14ac:dyDescent="0.2">
      <c r="B56" s="11" t="s">
        <v>39</v>
      </c>
      <c r="D56" s="62">
        <v>117.26487883135519</v>
      </c>
      <c r="F56" s="68"/>
    </row>
    <row r="57" spans="2:6" ht="18" customHeight="1" x14ac:dyDescent="0.2">
      <c r="B57" s="11" t="s">
        <v>40</v>
      </c>
      <c r="D57" s="16">
        <f>IFERROR((SUM(D38:D50)-D56)/D29,0)</f>
        <v>2.4721980677453741E-3</v>
      </c>
      <c r="F57" s="68"/>
    </row>
    <row r="58" spans="2:6" ht="18" customHeight="1" x14ac:dyDescent="0.2">
      <c r="B58" s="11"/>
      <c r="F58" s="68"/>
    </row>
    <row r="59" spans="2:6" ht="18" customHeight="1" x14ac:dyDescent="0.25">
      <c r="B59" s="17" t="s">
        <v>41</v>
      </c>
      <c r="F59" s="68"/>
    </row>
    <row r="60" spans="2:6" ht="18" customHeight="1" x14ac:dyDescent="0.2">
      <c r="B60" s="11" t="s">
        <v>42</v>
      </c>
      <c r="D60" s="3">
        <f>D25+SUM(D38:D50)-D56</f>
        <v>2177.8694784250001</v>
      </c>
      <c r="F60" s="68"/>
    </row>
    <row r="61" spans="2:6" ht="18" customHeight="1" x14ac:dyDescent="0.2">
      <c r="B61" s="11"/>
      <c r="F61" s="68"/>
    </row>
    <row r="62" spans="2:6" ht="18" customHeight="1" x14ac:dyDescent="0.2">
      <c r="B62" s="11" t="s">
        <v>43</v>
      </c>
      <c r="D62" s="16">
        <f>IFERROR(D60/D27,0)</f>
        <v>3.3664210381697955E-3</v>
      </c>
      <c r="F62" s="68"/>
    </row>
    <row r="63" spans="2:6" ht="18" customHeight="1" x14ac:dyDescent="0.2">
      <c r="B63" s="11"/>
      <c r="F63" s="68"/>
    </row>
    <row r="64" spans="2:6" ht="18" customHeight="1" x14ac:dyDescent="0.25">
      <c r="B64" s="17" t="s">
        <v>44</v>
      </c>
      <c r="F64" s="68"/>
    </row>
    <row r="65" spans="2:6" ht="18" customHeight="1" x14ac:dyDescent="0.2">
      <c r="B65" s="11" t="s">
        <v>45</v>
      </c>
      <c r="F65" s="68"/>
    </row>
    <row r="66" spans="2:6" ht="18" customHeight="1" x14ac:dyDescent="0.2">
      <c r="B66" s="11" t="s">
        <v>46</v>
      </c>
      <c r="D66" s="16"/>
      <c r="F66" s="68"/>
    </row>
    <row r="67" spans="2:6" ht="18" customHeight="1" x14ac:dyDescent="0.2">
      <c r="B67" s="11" t="s">
        <v>47</v>
      </c>
      <c r="D67" s="16"/>
      <c r="F67" s="68"/>
    </row>
    <row r="68" spans="2:6" x14ac:dyDescent="0.2">
      <c r="F68" s="68"/>
    </row>
    <row r="69" spans="2:6" x14ac:dyDescent="0.2">
      <c r="F69" s="6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93A78-49CC-4277-A9DE-E1E581634011}">
  <sheetPr codeName="Sheet4">
    <tabColor rgb="FF002060"/>
  </sheetPr>
  <dimension ref="B1:F40"/>
  <sheetViews>
    <sheetView showGridLines="0" rightToLeft="1" workbookViewId="0">
      <selection activeCell="D8" sqref="D8"/>
    </sheetView>
  </sheetViews>
  <sheetFormatPr defaultColWidth="9" defaultRowHeight="15" x14ac:dyDescent="0.2"/>
  <cols>
    <col min="1" max="1" width="2.75" style="28" customWidth="1"/>
    <col min="2" max="2" width="5.625" style="25" customWidth="1"/>
    <col min="3" max="3" width="58" style="41" bestFit="1" customWidth="1"/>
    <col min="4" max="4" width="11.625" style="40" bestFit="1" customWidth="1"/>
    <col min="5" max="5" width="9" style="28"/>
    <col min="6" max="6" width="13" style="28" bestFit="1" customWidth="1"/>
    <col min="7" max="16384" width="9" style="28"/>
  </cols>
  <sheetData>
    <row r="1" spans="2:6" s="20" customFormat="1" ht="18" x14ac:dyDescent="0.25">
      <c r="B1" s="18"/>
      <c r="C1" s="18"/>
      <c r="D1" s="19"/>
    </row>
    <row r="2" spans="2:6" s="20" customFormat="1" ht="18" x14ac:dyDescent="0.25">
      <c r="B2" s="21" t="s">
        <v>48</v>
      </c>
      <c r="C2" s="18"/>
      <c r="D2" s="19"/>
    </row>
    <row r="3" spans="2:6" s="20" customFormat="1" ht="18" x14ac:dyDescent="0.25">
      <c r="B3" s="18"/>
      <c r="C3" s="22"/>
      <c r="D3" s="23"/>
    </row>
    <row r="4" spans="2:6" s="20" customFormat="1" ht="18" x14ac:dyDescent="0.25">
      <c r="B4" s="24" t="s">
        <v>0</v>
      </c>
      <c r="C4" s="22"/>
      <c r="D4" s="23"/>
    </row>
    <row r="5" spans="2:6" x14ac:dyDescent="0.2">
      <c r="C5" s="26"/>
      <c r="D5" s="27"/>
    </row>
    <row r="6" spans="2:6" ht="15.75" x14ac:dyDescent="0.25">
      <c r="B6" s="29"/>
      <c r="C6" s="30" t="s">
        <v>49</v>
      </c>
      <c r="D6" s="31"/>
    </row>
    <row r="7" spans="2:6" ht="15.75" x14ac:dyDescent="0.25">
      <c r="B7" s="29"/>
      <c r="C7" s="32" t="s">
        <v>50</v>
      </c>
      <c r="D7" s="33" t="s">
        <v>2</v>
      </c>
    </row>
    <row r="8" spans="2:6" x14ac:dyDescent="0.2">
      <c r="B8" s="34" t="s">
        <v>51</v>
      </c>
      <c r="C8" s="34" t="s">
        <v>52</v>
      </c>
      <c r="D8" s="71">
        <f>30.88743+6.55382-0.57225</f>
        <v>36.869</v>
      </c>
    </row>
    <row r="9" spans="2:6" ht="15.75" x14ac:dyDescent="0.25">
      <c r="B9" s="34"/>
      <c r="C9" s="32" t="s">
        <v>53</v>
      </c>
      <c r="D9" s="36"/>
    </row>
    <row r="10" spans="2:6" x14ac:dyDescent="0.2">
      <c r="B10" s="34" t="s">
        <v>51</v>
      </c>
      <c r="C10" s="34" t="s">
        <v>54</v>
      </c>
      <c r="D10" s="35">
        <f>160.9678-27.5-6.55382+0.57225</f>
        <v>127.48623000000001</v>
      </c>
      <c r="F10" s="72"/>
    </row>
    <row r="11" spans="2:6" x14ac:dyDescent="0.2">
      <c r="B11" s="34" t="s">
        <v>55</v>
      </c>
      <c r="C11" s="34" t="s">
        <v>56</v>
      </c>
      <c r="D11" s="35">
        <v>1.28335</v>
      </c>
    </row>
    <row r="12" spans="2:6" x14ac:dyDescent="0.2">
      <c r="B12" s="34" t="s">
        <v>57</v>
      </c>
      <c r="C12" s="34" t="s">
        <v>58</v>
      </c>
      <c r="D12" s="35">
        <v>1.53826</v>
      </c>
    </row>
    <row r="13" spans="2:6" x14ac:dyDescent="0.2">
      <c r="B13" s="34" t="s">
        <v>59</v>
      </c>
      <c r="C13" s="34" t="s">
        <v>60</v>
      </c>
      <c r="D13" s="35">
        <v>2.4633004500000002</v>
      </c>
    </row>
    <row r="14" spans="2:6" x14ac:dyDescent="0.2">
      <c r="B14" s="34" t="s">
        <v>61</v>
      </c>
      <c r="C14" s="34" t="s">
        <v>62</v>
      </c>
      <c r="D14" s="35">
        <v>20.981974657999995</v>
      </c>
    </row>
    <row r="15" spans="2:6" ht="15.75" x14ac:dyDescent="0.25">
      <c r="C15" s="37" t="s">
        <v>63</v>
      </c>
      <c r="D15" s="36">
        <f>SUM(D8:D14)</f>
        <v>190.622115108</v>
      </c>
    </row>
    <row r="16" spans="2:6" ht="15.75" x14ac:dyDescent="0.25">
      <c r="B16" s="34"/>
      <c r="C16" s="32"/>
      <c r="D16" s="35"/>
    </row>
    <row r="17" spans="2:4" ht="15.75" x14ac:dyDescent="0.25">
      <c r="B17" s="34"/>
      <c r="C17" s="30" t="s">
        <v>64</v>
      </c>
      <c r="D17" s="35"/>
    </row>
    <row r="18" spans="2:4" ht="15.75" x14ac:dyDescent="0.25">
      <c r="B18" s="34"/>
      <c r="C18" s="32" t="s">
        <v>50</v>
      </c>
      <c r="D18" s="36"/>
    </row>
    <row r="19" spans="2:4" x14ac:dyDescent="0.2">
      <c r="B19" s="34" t="s">
        <v>51</v>
      </c>
      <c r="C19" s="34"/>
      <c r="D19" s="35"/>
    </row>
    <row r="20" spans="2:4" ht="15.75" x14ac:dyDescent="0.25">
      <c r="C20" s="32" t="s">
        <v>53</v>
      </c>
      <c r="D20" s="36">
        <v>11.988679999999999</v>
      </c>
    </row>
    <row r="21" spans="2:4" ht="15.75" x14ac:dyDescent="0.25">
      <c r="B21" s="34"/>
      <c r="C21" s="29" t="s">
        <v>65</v>
      </c>
      <c r="D21" s="36">
        <f>D20</f>
        <v>11.988679999999999</v>
      </c>
    </row>
    <row r="22" spans="2:4" ht="15.75" x14ac:dyDescent="0.25">
      <c r="C22" s="32"/>
      <c r="D22" s="36"/>
    </row>
    <row r="23" spans="2:4" ht="15.75" x14ac:dyDescent="0.25">
      <c r="C23" s="32" t="s">
        <v>66</v>
      </c>
      <c r="D23" s="36"/>
    </row>
    <row r="24" spans="2:4" ht="15.75" x14ac:dyDescent="0.25">
      <c r="C24" s="37" t="s">
        <v>67</v>
      </c>
      <c r="D24" s="36">
        <v>0</v>
      </c>
    </row>
    <row r="25" spans="2:4" ht="15.75" x14ac:dyDescent="0.25">
      <c r="C25" s="32"/>
      <c r="D25" s="36"/>
    </row>
    <row r="26" spans="2:4" ht="15.75" x14ac:dyDescent="0.25">
      <c r="C26" s="32" t="s">
        <v>68</v>
      </c>
      <c r="D26" s="36"/>
    </row>
    <row r="27" spans="2:4" ht="15.75" x14ac:dyDescent="0.25">
      <c r="C27" s="37" t="s">
        <v>69</v>
      </c>
      <c r="D27" s="36">
        <v>0</v>
      </c>
    </row>
    <row r="28" spans="2:4" ht="15.75" x14ac:dyDescent="0.25">
      <c r="C28" s="37"/>
      <c r="D28" s="36"/>
    </row>
    <row r="29" spans="2:4" ht="15.75" x14ac:dyDescent="0.25">
      <c r="C29" s="32" t="s">
        <v>70</v>
      </c>
      <c r="D29" s="38">
        <v>415.13625999999999</v>
      </c>
    </row>
    <row r="30" spans="2:4" ht="15.75" x14ac:dyDescent="0.25">
      <c r="C30" s="32"/>
      <c r="D30" s="36"/>
    </row>
    <row r="31" spans="2:4" ht="15.75" x14ac:dyDescent="0.25">
      <c r="C31" s="32" t="s">
        <v>71</v>
      </c>
      <c r="D31" s="36"/>
    </row>
    <row r="32" spans="2:4" ht="15.75" x14ac:dyDescent="0.25">
      <c r="C32" s="37" t="s">
        <v>72</v>
      </c>
      <c r="D32" s="36">
        <v>0</v>
      </c>
    </row>
    <row r="33" spans="3:4" ht="15.75" x14ac:dyDescent="0.25">
      <c r="C33" s="32"/>
      <c r="D33" s="36"/>
    </row>
    <row r="34" spans="3:4" ht="15.75" x14ac:dyDescent="0.25">
      <c r="C34" s="32" t="s">
        <v>73</v>
      </c>
      <c r="D34" s="36"/>
    </row>
    <row r="35" spans="3:4" ht="15.75" x14ac:dyDescent="0.25">
      <c r="C35" s="37" t="s">
        <v>74</v>
      </c>
      <c r="D35" s="36">
        <v>0</v>
      </c>
    </row>
    <row r="36" spans="3:4" ht="15.75" x14ac:dyDescent="0.25">
      <c r="C36" s="30"/>
      <c r="D36" s="39"/>
    </row>
    <row r="37" spans="3:4" ht="15.75" x14ac:dyDescent="0.25">
      <c r="C37" s="32" t="s">
        <v>75</v>
      </c>
    </row>
    <row r="38" spans="3:4" ht="15.75" x14ac:dyDescent="0.25">
      <c r="C38" s="37" t="s">
        <v>76</v>
      </c>
      <c r="D38" s="36">
        <v>0</v>
      </c>
    </row>
    <row r="40" spans="3:4" ht="15.75" x14ac:dyDescent="0.25">
      <c r="C40" s="30" t="s">
        <v>77</v>
      </c>
      <c r="D40" s="39">
        <f>D15+D21+D29</f>
        <v>617.74705510800004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CA71B-8D97-40A0-A999-BEADA07063DB}">
  <sheetPr codeName="Sheet5">
    <tabColor rgb="FF002060"/>
  </sheetPr>
  <dimension ref="A1:E101"/>
  <sheetViews>
    <sheetView showGridLines="0" rightToLeft="1" zoomScaleNormal="100" workbookViewId="0">
      <selection activeCell="B86" sqref="B86"/>
    </sheetView>
  </sheetViews>
  <sheetFormatPr defaultColWidth="9" defaultRowHeight="15" x14ac:dyDescent="0.2"/>
  <cols>
    <col min="1" max="1" width="4.625" style="25" customWidth="1"/>
    <col min="2" max="2" width="71.5" style="28" bestFit="1" customWidth="1"/>
    <col min="3" max="3" width="16.125" style="40" bestFit="1" customWidth="1"/>
    <col min="4" max="4" width="9" style="40"/>
    <col min="5" max="5" width="15.25" style="28" bestFit="1" customWidth="1"/>
    <col min="6" max="16384" width="9" style="28"/>
  </cols>
  <sheetData>
    <row r="1" spans="1:4" s="20" customFormat="1" ht="18" x14ac:dyDescent="0.25">
      <c r="A1" s="42"/>
      <c r="C1" s="19"/>
      <c r="D1" s="19"/>
    </row>
    <row r="2" spans="1:4" s="20" customFormat="1" ht="18" x14ac:dyDescent="0.25">
      <c r="A2" s="42"/>
      <c r="B2" s="43" t="s">
        <v>78</v>
      </c>
      <c r="C2" s="19"/>
      <c r="D2" s="19"/>
    </row>
    <row r="3" spans="1:4" s="20" customFormat="1" ht="18" x14ac:dyDescent="0.25">
      <c r="A3" s="42"/>
      <c r="B3" s="22"/>
      <c r="C3" s="19"/>
      <c r="D3" s="19"/>
    </row>
    <row r="4" spans="1:4" s="20" customFormat="1" ht="18" x14ac:dyDescent="0.25">
      <c r="A4" s="42"/>
      <c r="B4" s="44" t="s">
        <v>0</v>
      </c>
      <c r="C4" s="19"/>
      <c r="D4" s="19"/>
    </row>
    <row r="6" spans="1:4" ht="15.75" x14ac:dyDescent="0.25">
      <c r="B6" s="32" t="s">
        <v>79</v>
      </c>
      <c r="C6" s="33" t="s">
        <v>2</v>
      </c>
    </row>
    <row r="7" spans="1:4" x14ac:dyDescent="0.2">
      <c r="B7" s="45" t="s">
        <v>80</v>
      </c>
      <c r="C7" s="46">
        <v>46.192672999999999</v>
      </c>
    </row>
    <row r="8" spans="1:4" x14ac:dyDescent="0.2">
      <c r="B8" s="45" t="s">
        <v>81</v>
      </c>
      <c r="C8" s="46">
        <v>10.943</v>
      </c>
    </row>
    <row r="9" spans="1:4" x14ac:dyDescent="0.2">
      <c r="B9" s="45" t="s">
        <v>82</v>
      </c>
      <c r="C9" s="46">
        <v>32.857333333333337</v>
      </c>
    </row>
    <row r="10" spans="1:4" x14ac:dyDescent="0.2">
      <c r="B10" s="45" t="s">
        <v>83</v>
      </c>
      <c r="C10" s="46">
        <v>27.808</v>
      </c>
    </row>
    <row r="11" spans="1:4" x14ac:dyDescent="0.2">
      <c r="B11" s="45" t="s">
        <v>84</v>
      </c>
      <c r="C11" s="46">
        <v>60.636052999999997</v>
      </c>
    </row>
    <row r="12" spans="1:4" x14ac:dyDescent="0.2">
      <c r="B12" s="45" t="s">
        <v>85</v>
      </c>
      <c r="C12" s="46">
        <v>86.643280000000019</v>
      </c>
    </row>
    <row r="13" spans="1:4" x14ac:dyDescent="0.2">
      <c r="B13" s="45" t="s">
        <v>86</v>
      </c>
      <c r="C13" s="46">
        <v>81.328426666666687</v>
      </c>
    </row>
    <row r="14" spans="1:4" x14ac:dyDescent="0.2">
      <c r="B14" s="45" t="s">
        <v>87</v>
      </c>
      <c r="C14" s="46">
        <v>60.925279999999994</v>
      </c>
    </row>
    <row r="15" spans="1:4" x14ac:dyDescent="0.2">
      <c r="B15" s="45" t="s">
        <v>88</v>
      </c>
      <c r="C15" s="46">
        <v>48.212000000000003</v>
      </c>
    </row>
    <row r="16" spans="1:4" x14ac:dyDescent="0.2">
      <c r="B16" s="45" t="s">
        <v>89</v>
      </c>
      <c r="C16" s="46">
        <v>77.094649999999987</v>
      </c>
    </row>
    <row r="17" spans="2:3" x14ac:dyDescent="0.2">
      <c r="B17" s="45" t="s">
        <v>90</v>
      </c>
      <c r="C17" s="46">
        <v>18.961333333333332</v>
      </c>
    </row>
    <row r="18" spans="2:3" ht="15.75" x14ac:dyDescent="0.25">
      <c r="B18" s="37" t="s">
        <v>91</v>
      </c>
      <c r="C18" s="47">
        <v>551.60202933333335</v>
      </c>
    </row>
    <row r="19" spans="2:3" x14ac:dyDescent="0.2">
      <c r="B19" s="45"/>
      <c r="C19" s="46"/>
    </row>
    <row r="20" spans="2:3" ht="15.75" x14ac:dyDescent="0.25">
      <c r="B20" s="32" t="s">
        <v>92</v>
      </c>
      <c r="C20" s="46"/>
    </row>
    <row r="21" spans="2:3" x14ac:dyDescent="0.2">
      <c r="B21" s="45" t="s">
        <v>93</v>
      </c>
      <c r="C21" s="46">
        <v>32.100807622333335</v>
      </c>
    </row>
    <row r="22" spans="2:3" x14ac:dyDescent="0.2">
      <c r="B22" s="45" t="s">
        <v>94</v>
      </c>
      <c r="C22" s="46">
        <v>25.90175</v>
      </c>
    </row>
    <row r="23" spans="2:3" x14ac:dyDescent="0.2">
      <c r="B23" s="45" t="s">
        <v>95</v>
      </c>
      <c r="C23" s="46">
        <v>24.347644999999996</v>
      </c>
    </row>
    <row r="24" spans="2:3" x14ac:dyDescent="0.2">
      <c r="B24" s="45" t="s">
        <v>96</v>
      </c>
      <c r="C24" s="46">
        <v>0.11043</v>
      </c>
    </row>
    <row r="25" spans="2:3" x14ac:dyDescent="0.2">
      <c r="B25" s="45" t="s">
        <v>97</v>
      </c>
      <c r="C25" s="46">
        <v>8.5692616829999988</v>
      </c>
    </row>
    <row r="26" spans="2:3" x14ac:dyDescent="0.2">
      <c r="B26" s="45" t="s">
        <v>98</v>
      </c>
      <c r="C26" s="46">
        <v>66.412616333333332</v>
      </c>
    </row>
    <row r="27" spans="2:3" x14ac:dyDescent="0.2">
      <c r="B27" s="45" t="s">
        <v>99</v>
      </c>
      <c r="C27" s="46">
        <v>34.490995000000005</v>
      </c>
    </row>
    <row r="28" spans="2:3" x14ac:dyDescent="0.2">
      <c r="B28" s="45" t="s">
        <v>100</v>
      </c>
      <c r="C28" s="46">
        <v>48.569082000000002</v>
      </c>
    </row>
    <row r="29" spans="2:3" x14ac:dyDescent="0.2">
      <c r="B29" s="45" t="s">
        <v>101</v>
      </c>
      <c r="C29" s="46">
        <v>18.047059293333337</v>
      </c>
    </row>
    <row r="30" spans="2:3" x14ac:dyDescent="0.2">
      <c r="B30" s="45" t="s">
        <v>102</v>
      </c>
      <c r="C30" s="46">
        <v>44.715953866666673</v>
      </c>
    </row>
    <row r="31" spans="2:3" x14ac:dyDescent="0.2">
      <c r="B31" s="45" t="s">
        <v>103</v>
      </c>
      <c r="C31" s="46">
        <v>3.2466875000000002</v>
      </c>
    </row>
    <row r="32" spans="2:3" x14ac:dyDescent="0.2">
      <c r="B32" s="45" t="s">
        <v>104</v>
      </c>
      <c r="C32" s="46">
        <v>36.933472913333333</v>
      </c>
    </row>
    <row r="33" spans="2:3" x14ac:dyDescent="0.2">
      <c r="B33" s="45" t="s">
        <v>105</v>
      </c>
      <c r="C33" s="46">
        <v>27.715625000000003</v>
      </c>
    </row>
    <row r="34" spans="2:3" x14ac:dyDescent="0.2">
      <c r="B34" s="45" t="s">
        <v>106</v>
      </c>
      <c r="C34" s="46">
        <v>67.882035250000001</v>
      </c>
    </row>
    <row r="35" spans="2:3" x14ac:dyDescent="0.2">
      <c r="B35" s="45" t="s">
        <v>107</v>
      </c>
      <c r="C35" s="46">
        <v>34.861626666666666</v>
      </c>
    </row>
    <row r="36" spans="2:3" x14ac:dyDescent="0.2">
      <c r="B36" s="45" t="s">
        <v>108</v>
      </c>
      <c r="C36" s="46">
        <v>11.772942333333335</v>
      </c>
    </row>
    <row r="37" spans="2:3" x14ac:dyDescent="0.2">
      <c r="B37" s="45" t="s">
        <v>109</v>
      </c>
      <c r="C37" s="46">
        <v>35.991065333333331</v>
      </c>
    </row>
    <row r="38" spans="2:3" x14ac:dyDescent="0.2">
      <c r="B38" s="45" t="s">
        <v>110</v>
      </c>
      <c r="C38" s="46">
        <v>38.599712259999997</v>
      </c>
    </row>
    <row r="39" spans="2:3" x14ac:dyDescent="0.2">
      <c r="B39" s="45" t="s">
        <v>111</v>
      </c>
      <c r="C39" s="46">
        <v>26.067290769999996</v>
      </c>
    </row>
    <row r="40" spans="2:3" x14ac:dyDescent="0.2">
      <c r="B40" s="45" t="s">
        <v>112</v>
      </c>
      <c r="C40" s="46">
        <v>29.751176097562823</v>
      </c>
    </row>
    <row r="41" spans="2:3" x14ac:dyDescent="0.2">
      <c r="B41" s="45" t="s">
        <v>113</v>
      </c>
      <c r="C41" s="46">
        <v>31.939469014999997</v>
      </c>
    </row>
    <row r="42" spans="2:3" x14ac:dyDescent="0.2">
      <c r="B42" s="45" t="s">
        <v>114</v>
      </c>
      <c r="C42" s="46">
        <v>24.25448551912568</v>
      </c>
    </row>
    <row r="43" spans="2:3" x14ac:dyDescent="0.2">
      <c r="B43" s="45" t="s">
        <v>115</v>
      </c>
      <c r="C43" s="46">
        <v>34.694188000000004</v>
      </c>
    </row>
    <row r="44" spans="2:3" ht="15.75" x14ac:dyDescent="0.2">
      <c r="B44" s="48" t="s">
        <v>116</v>
      </c>
      <c r="C44" s="47">
        <v>706.97537745702186</v>
      </c>
    </row>
    <row r="45" spans="2:3" ht="15.75" x14ac:dyDescent="0.25">
      <c r="B45" s="32"/>
    </row>
    <row r="46" spans="2:3" ht="15.75" x14ac:dyDescent="0.25">
      <c r="B46" s="32" t="s">
        <v>117</v>
      </c>
    </row>
    <row r="47" spans="2:3" ht="15.75" x14ac:dyDescent="0.2">
      <c r="B47" s="48" t="s">
        <v>118</v>
      </c>
      <c r="C47" s="47">
        <v>0</v>
      </c>
    </row>
    <row r="48" spans="2:3" ht="15.75" x14ac:dyDescent="0.25">
      <c r="B48" s="37"/>
      <c r="C48" s="36"/>
    </row>
    <row r="49" spans="2:3" ht="15.75" x14ac:dyDescent="0.25">
      <c r="B49" s="32" t="s">
        <v>119</v>
      </c>
      <c r="C49" s="46"/>
    </row>
    <row r="50" spans="2:3" ht="15.75" x14ac:dyDescent="0.2">
      <c r="B50" s="48" t="s">
        <v>120</v>
      </c>
      <c r="C50" s="47">
        <v>0</v>
      </c>
    </row>
    <row r="51" spans="2:3" x14ac:dyDescent="0.2">
      <c r="B51" s="45"/>
      <c r="C51" s="46"/>
    </row>
    <row r="52" spans="2:3" ht="15.75" x14ac:dyDescent="0.25">
      <c r="B52" s="32" t="s">
        <v>121</v>
      </c>
      <c r="C52" s="49"/>
    </row>
    <row r="53" spans="2:3" ht="15.75" x14ac:dyDescent="0.25">
      <c r="B53" s="32" t="s">
        <v>122</v>
      </c>
      <c r="C53" s="46"/>
    </row>
    <row r="54" spans="2:3" x14ac:dyDescent="0.2">
      <c r="B54" s="45" t="s">
        <v>123</v>
      </c>
      <c r="C54" s="46">
        <v>3.2718667339999934</v>
      </c>
    </row>
    <row r="55" spans="2:3" x14ac:dyDescent="0.2">
      <c r="B55" s="45" t="s">
        <v>124</v>
      </c>
      <c r="C55" s="46">
        <v>51.561810978000025</v>
      </c>
    </row>
    <row r="56" spans="2:3" x14ac:dyDescent="0.2">
      <c r="B56" s="45" t="s">
        <v>125</v>
      </c>
      <c r="C56" s="46">
        <v>53.831883562000066</v>
      </c>
    </row>
    <row r="57" spans="2:3" x14ac:dyDescent="0.2">
      <c r="B57" s="45" t="s">
        <v>126</v>
      </c>
      <c r="C57" s="46">
        <v>22.44948378700002</v>
      </c>
    </row>
    <row r="58" spans="2:3" x14ac:dyDescent="0.2">
      <c r="B58" s="45" t="s">
        <v>127</v>
      </c>
      <c r="C58" s="46">
        <v>34.758318517000021</v>
      </c>
    </row>
    <row r="59" spans="2:3" x14ac:dyDescent="0.2">
      <c r="B59" s="45" t="s">
        <v>128</v>
      </c>
      <c r="C59" s="46">
        <v>27.478375469999982</v>
      </c>
    </row>
    <row r="60" spans="2:3" x14ac:dyDescent="0.2">
      <c r="B60" s="45" t="s">
        <v>129</v>
      </c>
      <c r="C60" s="46">
        <v>16.681322741999974</v>
      </c>
    </row>
    <row r="61" spans="2:3" x14ac:dyDescent="0.2">
      <c r="B61" s="45" t="s">
        <v>165</v>
      </c>
      <c r="C61" s="46">
        <v>2.0950493069999991</v>
      </c>
    </row>
    <row r="62" spans="2:3" x14ac:dyDescent="0.2">
      <c r="B62" s="45" t="s">
        <v>130</v>
      </c>
      <c r="C62" s="46">
        <v>13.611661865000011</v>
      </c>
    </row>
    <row r="63" spans="2:3" x14ac:dyDescent="0.2">
      <c r="B63" s="45" t="s">
        <v>131</v>
      </c>
      <c r="C63" s="46">
        <v>11.46854537600001</v>
      </c>
    </row>
    <row r="64" spans="2:3" x14ac:dyDescent="0.2">
      <c r="B64" s="45" t="s">
        <v>132</v>
      </c>
      <c r="C64" s="46">
        <v>69.20590562600006</v>
      </c>
    </row>
    <row r="65" spans="2:5" x14ac:dyDescent="0.2">
      <c r="B65" s="45" t="s">
        <v>136</v>
      </c>
      <c r="C65" s="46">
        <v>1.0105922129999998</v>
      </c>
    </row>
    <row r="66" spans="2:5" x14ac:dyDescent="0.2">
      <c r="B66" s="45" t="s">
        <v>133</v>
      </c>
      <c r="C66" s="46">
        <v>17.773189601999992</v>
      </c>
    </row>
    <row r="67" spans="2:5" x14ac:dyDescent="0.2">
      <c r="B67" s="45" t="s">
        <v>134</v>
      </c>
      <c r="C67" s="46">
        <v>7.135736326</v>
      </c>
    </row>
    <row r="68" spans="2:5" x14ac:dyDescent="0.2">
      <c r="B68" s="45" t="s">
        <v>135</v>
      </c>
      <c r="C68" s="46">
        <v>11.952819766999996</v>
      </c>
    </row>
    <row r="69" spans="2:5" x14ac:dyDescent="0.2">
      <c r="B69" s="45" t="s">
        <v>137</v>
      </c>
      <c r="C69" s="46">
        <v>5.4625679999999954E-2</v>
      </c>
    </row>
    <row r="70" spans="2:5" ht="15.75" x14ac:dyDescent="0.2">
      <c r="B70" s="48" t="s">
        <v>138</v>
      </c>
      <c r="C70" s="47">
        <v>344.34102567800005</v>
      </c>
    </row>
    <row r="71" spans="2:5" x14ac:dyDescent="0.2">
      <c r="B71" s="45"/>
      <c r="C71" s="46"/>
    </row>
    <row r="72" spans="2:5" ht="15.75" x14ac:dyDescent="0.25">
      <c r="B72" s="32" t="s">
        <v>139</v>
      </c>
      <c r="C72" s="46"/>
    </row>
    <row r="73" spans="2:5" ht="15.75" x14ac:dyDescent="0.25">
      <c r="B73" s="32" t="s">
        <v>140</v>
      </c>
      <c r="C73" s="36"/>
    </row>
    <row r="74" spans="2:5" x14ac:dyDescent="0.2">
      <c r="B74" s="45" t="s">
        <v>144</v>
      </c>
      <c r="C74" s="46">
        <v>3.3802279999999999E-3</v>
      </c>
    </row>
    <row r="75" spans="2:5" x14ac:dyDescent="0.2">
      <c r="B75" s="45" t="s">
        <v>141</v>
      </c>
      <c r="C75" s="46">
        <v>3.7866585519999973</v>
      </c>
    </row>
    <row r="76" spans="2:5" x14ac:dyDescent="0.2">
      <c r="B76" s="45" t="s">
        <v>142</v>
      </c>
      <c r="C76" s="46">
        <v>0.33364239999999989</v>
      </c>
      <c r="E76" s="69"/>
    </row>
    <row r="77" spans="2:5" x14ac:dyDescent="0.2">
      <c r="B77" s="45" t="s">
        <v>145</v>
      </c>
      <c r="C77" s="46">
        <v>0.57350612499999998</v>
      </c>
    </row>
    <row r="78" spans="2:5" x14ac:dyDescent="0.2">
      <c r="B78" s="45" t="s">
        <v>146</v>
      </c>
      <c r="C78" s="46">
        <v>0.25779993299999998</v>
      </c>
    </row>
    <row r="79" spans="2:5" x14ac:dyDescent="0.2">
      <c r="B79" s="45" t="s">
        <v>143</v>
      </c>
      <c r="C79" s="46">
        <v>2.8818379600000013</v>
      </c>
    </row>
    <row r="80" spans="2:5" ht="15.75" x14ac:dyDescent="0.25">
      <c r="B80" s="37" t="s">
        <v>147</v>
      </c>
      <c r="C80" s="36">
        <f>SUM(C74:C79)</f>
        <v>7.8368251979999988</v>
      </c>
    </row>
    <row r="81" spans="2:3" x14ac:dyDescent="0.2">
      <c r="B81" s="45"/>
      <c r="C81" s="46"/>
    </row>
    <row r="82" spans="2:3" ht="15.75" x14ac:dyDescent="0.25">
      <c r="B82" s="32" t="s">
        <v>148</v>
      </c>
      <c r="C82" s="46"/>
    </row>
    <row r="83" spans="2:3" ht="15.75" x14ac:dyDescent="0.25">
      <c r="B83" s="32" t="s">
        <v>149</v>
      </c>
      <c r="C83" s="46"/>
    </row>
    <row r="84" spans="2:3" ht="15.75" x14ac:dyDescent="0.25">
      <c r="B84" s="32" t="s">
        <v>150</v>
      </c>
      <c r="C84" s="36"/>
    </row>
    <row r="85" spans="2:3" ht="15.75" x14ac:dyDescent="0.25">
      <c r="B85" s="37" t="s">
        <v>151</v>
      </c>
      <c r="C85" s="36">
        <v>0</v>
      </c>
    </row>
    <row r="86" spans="2:3" ht="15.75" x14ac:dyDescent="0.2">
      <c r="B86" s="48"/>
      <c r="C86" s="47"/>
    </row>
    <row r="87" spans="2:3" ht="15.75" x14ac:dyDescent="0.25">
      <c r="B87" s="32" t="s">
        <v>152</v>
      </c>
    </row>
    <row r="88" spans="2:3" ht="15.75" x14ac:dyDescent="0.25">
      <c r="B88" s="32" t="s">
        <v>153</v>
      </c>
      <c r="C88" s="49"/>
    </row>
    <row r="89" spans="2:3" x14ac:dyDescent="0.2">
      <c r="B89" s="45" t="s">
        <v>154</v>
      </c>
      <c r="C89" s="46">
        <v>35.848022748999995</v>
      </c>
    </row>
    <row r="90" spans="2:3" x14ac:dyDescent="0.2">
      <c r="B90" s="45" t="s">
        <v>155</v>
      </c>
      <c r="C90" s="46">
        <v>3.3316771210000025</v>
      </c>
    </row>
    <row r="91" spans="2:3" x14ac:dyDescent="0.2">
      <c r="B91" s="45" t="s">
        <v>132</v>
      </c>
      <c r="C91" s="46">
        <v>27.452187846000001</v>
      </c>
    </row>
    <row r="92" spans="2:3" ht="15.75" x14ac:dyDescent="0.2">
      <c r="B92" s="48" t="s">
        <v>156</v>
      </c>
      <c r="C92" s="50">
        <v>66.631887715999994</v>
      </c>
    </row>
    <row r="94" spans="2:3" ht="15.75" x14ac:dyDescent="0.25">
      <c r="B94" s="32" t="s">
        <v>157</v>
      </c>
    </row>
    <row r="95" spans="2:3" ht="15.75" x14ac:dyDescent="0.2">
      <c r="B95" s="48" t="s">
        <v>158</v>
      </c>
      <c r="C95" s="47">
        <v>0</v>
      </c>
    </row>
    <row r="97" spans="2:3" ht="15.75" x14ac:dyDescent="0.2">
      <c r="B97" s="51" t="s">
        <v>159</v>
      </c>
      <c r="C97" s="49">
        <f>C92+C80+C70+C44+C18</f>
        <v>1677.3871453823551</v>
      </c>
    </row>
    <row r="98" spans="2:3" ht="15.75" x14ac:dyDescent="0.25">
      <c r="B98" s="32" t="s">
        <v>160</v>
      </c>
    </row>
    <row r="99" spans="2:3" ht="15.75" x14ac:dyDescent="0.25">
      <c r="B99" s="37" t="s">
        <v>161</v>
      </c>
      <c r="C99" s="36">
        <v>0</v>
      </c>
    </row>
    <row r="101" spans="2:3" ht="15.75" x14ac:dyDescent="0.2">
      <c r="B101" s="51" t="s">
        <v>162</v>
      </c>
      <c r="C101" s="4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512E5-C4F1-4F8C-A41D-910298B12626}">
  <dimension ref="B1:F67"/>
  <sheetViews>
    <sheetView showGridLines="0" rightToLeft="1" workbookViewId="0">
      <selection activeCell="F14" sqref="F14"/>
    </sheetView>
  </sheetViews>
  <sheetFormatPr defaultColWidth="9.125" defaultRowHeight="15" x14ac:dyDescent="0.2"/>
  <cols>
    <col min="1" max="1" width="2.75" style="28" customWidth="1"/>
    <col min="2" max="2" width="5.625" style="65" customWidth="1"/>
    <col min="3" max="3" width="96.125" style="28" customWidth="1"/>
    <col min="4" max="4" width="18.25" style="62" bestFit="1" customWidth="1"/>
    <col min="5" max="5" width="9.125" style="28"/>
    <col min="6" max="6" width="13.5" style="28" bestFit="1" customWidth="1"/>
    <col min="7" max="16384" width="9.125" style="28"/>
  </cols>
  <sheetData>
    <row r="1" spans="2:6" s="20" customFormat="1" ht="18" x14ac:dyDescent="0.25">
      <c r="B1" s="52"/>
      <c r="D1" s="53"/>
    </row>
    <row r="2" spans="2:6" s="20" customFormat="1" ht="18" customHeight="1" x14ac:dyDescent="0.25">
      <c r="B2" s="54" t="s">
        <v>163</v>
      </c>
      <c r="C2" s="55"/>
      <c r="D2" s="53"/>
    </row>
    <row r="3" spans="2:6" s="20" customFormat="1" ht="18" customHeight="1" x14ac:dyDescent="0.25">
      <c r="B3" s="52"/>
      <c r="D3" s="53"/>
    </row>
    <row r="4" spans="2:6" s="20" customFormat="1" ht="18" customHeight="1" x14ac:dyDescent="0.25">
      <c r="B4" s="56" t="s">
        <v>1</v>
      </c>
      <c r="C4" s="55"/>
      <c r="D4" s="57" t="s">
        <v>2</v>
      </c>
    </row>
    <row r="5" spans="2:6" ht="18" customHeight="1" x14ac:dyDescent="0.25">
      <c r="B5" s="58"/>
      <c r="C5" s="59"/>
      <c r="D5" s="60"/>
    </row>
    <row r="6" spans="2:6" ht="18" customHeight="1" x14ac:dyDescent="0.25">
      <c r="B6" s="61" t="s">
        <v>3</v>
      </c>
    </row>
    <row r="7" spans="2:6" ht="18" customHeight="1" x14ac:dyDescent="0.2">
      <c r="B7" s="63" t="s">
        <v>4</v>
      </c>
      <c r="D7" s="64">
        <f>SUM(D8:D9)</f>
        <v>188.56103999999999</v>
      </c>
      <c r="E7" s="64"/>
      <c r="F7" s="67"/>
    </row>
    <row r="8" spans="2:6" ht="18" customHeight="1" x14ac:dyDescent="0.2">
      <c r="C8" s="28" t="s">
        <v>5</v>
      </c>
      <c r="D8" s="62">
        <f>30.31518+6.55382-0.57225</f>
        <v>36.296750000000003</v>
      </c>
      <c r="E8" s="62"/>
      <c r="F8" s="70"/>
    </row>
    <row r="9" spans="2:6" ht="18" customHeight="1" x14ac:dyDescent="0.2">
      <c r="C9" s="28" t="s">
        <v>6</v>
      </c>
      <c r="D9" s="62">
        <f>185.43686-27.191-6.55382+0.57225</f>
        <v>152.26428999999999</v>
      </c>
      <c r="E9" s="62"/>
      <c r="F9" s="67"/>
    </row>
    <row r="10" spans="2:6" ht="18" customHeight="1" x14ac:dyDescent="0.25">
      <c r="C10" s="37"/>
      <c r="E10" s="62"/>
      <c r="F10" s="67"/>
    </row>
    <row r="11" spans="2:6" ht="18" customHeight="1" x14ac:dyDescent="0.2">
      <c r="B11" s="63" t="s">
        <v>7</v>
      </c>
      <c r="D11" s="64">
        <f>D13+D12</f>
        <v>11.400679999999999</v>
      </c>
      <c r="E11" s="64"/>
      <c r="F11" s="67"/>
    </row>
    <row r="12" spans="2:6" ht="18" customHeight="1" x14ac:dyDescent="0.2">
      <c r="C12" s="65" t="s">
        <v>8</v>
      </c>
      <c r="D12" s="62">
        <v>0</v>
      </c>
      <c r="E12" s="62"/>
      <c r="F12" s="67"/>
    </row>
    <row r="13" spans="2:6" ht="18" customHeight="1" x14ac:dyDescent="0.2">
      <c r="C13" s="65" t="s">
        <v>9</v>
      </c>
      <c r="D13" s="62">
        <v>11.400679999999999</v>
      </c>
      <c r="E13" s="62"/>
      <c r="F13" s="67"/>
    </row>
    <row r="14" spans="2:6" ht="18" customHeight="1" x14ac:dyDescent="0.2">
      <c r="C14" s="65"/>
      <c r="E14" s="62"/>
      <c r="F14" s="67"/>
    </row>
    <row r="15" spans="2:6" ht="18" customHeight="1" x14ac:dyDescent="0.2">
      <c r="B15" s="63" t="s">
        <v>10</v>
      </c>
      <c r="D15" s="64">
        <v>0</v>
      </c>
      <c r="E15" s="64"/>
      <c r="F15" s="67"/>
    </row>
    <row r="16" spans="2:6" ht="18" customHeight="1" x14ac:dyDescent="0.2">
      <c r="C16" s="65" t="s">
        <v>11</v>
      </c>
      <c r="D16" s="62">
        <v>0</v>
      </c>
      <c r="E16" s="62"/>
      <c r="F16" s="67"/>
    </row>
    <row r="17" spans="2:6" ht="18" customHeight="1" x14ac:dyDescent="0.2">
      <c r="C17" s="65" t="s">
        <v>12</v>
      </c>
      <c r="D17" s="62">
        <v>0</v>
      </c>
      <c r="E17" s="62"/>
      <c r="F17" s="67"/>
    </row>
    <row r="18" spans="2:6" ht="18" customHeight="1" x14ac:dyDescent="0.2">
      <c r="E18" s="62"/>
      <c r="F18" s="67"/>
    </row>
    <row r="19" spans="2:6" ht="18" customHeight="1" x14ac:dyDescent="0.2">
      <c r="B19" s="63" t="s">
        <v>13</v>
      </c>
      <c r="D19" s="62">
        <v>411.91374000000002</v>
      </c>
      <c r="E19" s="62"/>
      <c r="F19" s="67"/>
    </row>
    <row r="20" spans="2:6" ht="18" customHeight="1" x14ac:dyDescent="0.2">
      <c r="B20" s="63"/>
      <c r="E20" s="62"/>
      <c r="F20" s="67"/>
    </row>
    <row r="21" spans="2:6" ht="18" customHeight="1" x14ac:dyDescent="0.2">
      <c r="B21" s="63" t="s">
        <v>14</v>
      </c>
      <c r="D21" s="62">
        <v>0</v>
      </c>
      <c r="E21" s="62"/>
      <c r="F21" s="67"/>
    </row>
    <row r="22" spans="2:6" ht="18" customHeight="1" x14ac:dyDescent="0.2">
      <c r="B22" s="63"/>
      <c r="E22" s="62"/>
      <c r="F22" s="67"/>
    </row>
    <row r="23" spans="2:6" ht="18" customHeight="1" x14ac:dyDescent="0.2">
      <c r="B23" s="63" t="s">
        <v>15</v>
      </c>
      <c r="D23" s="62">
        <v>0</v>
      </c>
      <c r="E23" s="62"/>
      <c r="F23" s="67"/>
    </row>
    <row r="24" spans="2:6" ht="18" customHeight="1" x14ac:dyDescent="0.2">
      <c r="B24" s="63"/>
      <c r="E24" s="62"/>
      <c r="F24" s="67"/>
    </row>
    <row r="25" spans="2:6" ht="18" customHeight="1" x14ac:dyDescent="0.2">
      <c r="B25" s="63" t="s">
        <v>16</v>
      </c>
      <c r="D25" s="62">
        <f>D19+D11+D7</f>
        <v>611.87545999999998</v>
      </c>
      <c r="E25" s="62"/>
      <c r="F25" s="67"/>
    </row>
    <row r="26" spans="2:6" ht="18" customHeight="1" x14ac:dyDescent="0.2">
      <c r="B26" s="63"/>
      <c r="E26" s="62"/>
      <c r="F26" s="67"/>
    </row>
    <row r="27" spans="2:6" ht="18" customHeight="1" x14ac:dyDescent="0.2">
      <c r="B27" s="63" t="s">
        <v>17</v>
      </c>
      <c r="D27" s="62">
        <v>638340.27969</v>
      </c>
      <c r="E27" s="62"/>
      <c r="F27" s="67"/>
    </row>
    <row r="28" spans="2:6" ht="18" customHeight="1" x14ac:dyDescent="0.2">
      <c r="C28" s="28" t="s">
        <v>18</v>
      </c>
      <c r="D28" s="62">
        <v>653943.83273000002</v>
      </c>
      <c r="E28" s="62"/>
      <c r="F28" s="67"/>
    </row>
    <row r="29" spans="2:6" ht="18" customHeight="1" x14ac:dyDescent="0.2">
      <c r="C29" s="28" t="s">
        <v>19</v>
      </c>
      <c r="D29" s="62">
        <v>622736.72664999997</v>
      </c>
      <c r="E29" s="62"/>
      <c r="F29" s="67"/>
    </row>
    <row r="30" spans="2:6" ht="18" customHeight="1" x14ac:dyDescent="0.2">
      <c r="E30" s="62"/>
      <c r="F30" s="67"/>
    </row>
    <row r="31" spans="2:6" ht="18" customHeight="1" x14ac:dyDescent="0.2">
      <c r="B31" s="63" t="s">
        <v>20</v>
      </c>
      <c r="D31" s="66">
        <f>D25/D27</f>
        <v>9.5854120359935258E-4</v>
      </c>
      <c r="E31" s="66"/>
      <c r="F31" s="67"/>
    </row>
    <row r="32" spans="2:6" ht="18" customHeight="1" x14ac:dyDescent="0.2">
      <c r="B32" s="63"/>
      <c r="E32" s="62"/>
      <c r="F32" s="67"/>
    </row>
    <row r="33" spans="2:6" ht="18" customHeight="1" x14ac:dyDescent="0.25">
      <c r="B33" s="58" t="s">
        <v>21</v>
      </c>
      <c r="E33" s="62"/>
      <c r="F33" s="67"/>
    </row>
    <row r="34" spans="2:6" ht="18" customHeight="1" x14ac:dyDescent="0.2">
      <c r="B34" s="63" t="s">
        <v>22</v>
      </c>
      <c r="D34" s="62">
        <v>0</v>
      </c>
      <c r="E34" s="62"/>
      <c r="F34" s="67"/>
    </row>
    <row r="35" spans="2:6" ht="18" customHeight="1" x14ac:dyDescent="0.2">
      <c r="B35" s="63"/>
      <c r="E35" s="62"/>
      <c r="F35" s="67"/>
    </row>
    <row r="36" spans="2:6" ht="18" customHeight="1" x14ac:dyDescent="0.25">
      <c r="B36" s="58" t="s">
        <v>21</v>
      </c>
      <c r="E36" s="62"/>
      <c r="F36" s="67"/>
    </row>
    <row r="37" spans="2:6" ht="18" customHeight="1" x14ac:dyDescent="0.2">
      <c r="B37" s="63" t="s">
        <v>23</v>
      </c>
      <c r="D37" s="62">
        <v>1674.1066954563551</v>
      </c>
      <c r="E37" s="62"/>
      <c r="F37" s="67"/>
    </row>
    <row r="38" spans="2:6" ht="18" customHeight="1" x14ac:dyDescent="0.2">
      <c r="C38" s="63" t="s">
        <v>24</v>
      </c>
      <c r="D38" s="62">
        <v>551.60202933333335</v>
      </c>
      <c r="E38" s="62"/>
      <c r="F38" s="67"/>
    </row>
    <row r="39" spans="2:6" ht="18" customHeight="1" x14ac:dyDescent="0.2">
      <c r="C39" s="63" t="s">
        <v>25</v>
      </c>
      <c r="D39" s="62">
        <v>706.97537745702175</v>
      </c>
      <c r="E39" s="62"/>
      <c r="F39" s="67"/>
    </row>
    <row r="40" spans="2:6" ht="18" customHeight="1" x14ac:dyDescent="0.2">
      <c r="C40" s="63" t="s">
        <v>26</v>
      </c>
      <c r="D40" s="62">
        <v>0</v>
      </c>
      <c r="E40" s="62"/>
      <c r="F40" s="67"/>
    </row>
    <row r="41" spans="2:6" ht="18" customHeight="1" x14ac:dyDescent="0.2">
      <c r="C41" s="63" t="s">
        <v>27</v>
      </c>
      <c r="D41" s="62">
        <v>0</v>
      </c>
      <c r="E41" s="62"/>
      <c r="F41" s="67"/>
    </row>
    <row r="42" spans="2:6" ht="18" customHeight="1" x14ac:dyDescent="0.2">
      <c r="C42" s="63" t="s">
        <v>28</v>
      </c>
      <c r="D42" s="62">
        <v>7.5176983039999978</v>
      </c>
      <c r="E42" s="62"/>
      <c r="F42" s="67"/>
    </row>
    <row r="43" spans="2:6" ht="18" customHeight="1" x14ac:dyDescent="0.2">
      <c r="C43" s="63" t="s">
        <v>29</v>
      </c>
      <c r="E43" s="62"/>
      <c r="F43" s="67"/>
    </row>
    <row r="44" spans="2:6" ht="18" customHeight="1" x14ac:dyDescent="0.2">
      <c r="C44" s="63" t="s">
        <v>30</v>
      </c>
      <c r="D44" s="62">
        <v>342.09282893200015</v>
      </c>
      <c r="E44" s="62"/>
      <c r="F44" s="67"/>
    </row>
    <row r="45" spans="2:6" ht="18" customHeight="1" x14ac:dyDescent="0.2">
      <c r="C45" s="63" t="s">
        <v>31</v>
      </c>
      <c r="E45" s="62"/>
      <c r="F45" s="67"/>
    </row>
    <row r="46" spans="2:6" ht="18" customHeight="1" x14ac:dyDescent="0.2">
      <c r="C46" s="28" t="s">
        <v>32</v>
      </c>
      <c r="D46" s="62">
        <v>0</v>
      </c>
      <c r="E46" s="62"/>
      <c r="F46" s="67"/>
    </row>
    <row r="47" spans="2:6" ht="18" customHeight="1" x14ac:dyDescent="0.2">
      <c r="C47" s="28" t="s">
        <v>33</v>
      </c>
      <c r="E47" s="62"/>
      <c r="F47" s="67"/>
    </row>
    <row r="48" spans="2:6" ht="18" customHeight="1" x14ac:dyDescent="0.2">
      <c r="C48" s="28" t="s">
        <v>34</v>
      </c>
      <c r="D48" s="62">
        <v>66.261291912999994</v>
      </c>
      <c r="E48" s="62"/>
      <c r="F48" s="67"/>
    </row>
    <row r="49" spans="2:6" ht="18" customHeight="1" x14ac:dyDescent="0.2">
      <c r="C49" s="28" t="s">
        <v>33</v>
      </c>
      <c r="E49" s="62"/>
      <c r="F49" s="67"/>
    </row>
    <row r="50" spans="2:6" ht="18" customHeight="1" x14ac:dyDescent="0.2">
      <c r="C50" s="28" t="s">
        <v>35</v>
      </c>
      <c r="D50" s="62">
        <v>0</v>
      </c>
      <c r="E50" s="62"/>
      <c r="F50" s="67"/>
    </row>
    <row r="51" spans="2:6" ht="18" customHeight="1" x14ac:dyDescent="0.2">
      <c r="E51" s="62"/>
      <c r="F51" s="67"/>
    </row>
    <row r="52" spans="2:6" ht="18" customHeight="1" x14ac:dyDescent="0.2">
      <c r="B52" s="63" t="s">
        <v>36</v>
      </c>
      <c r="D52" s="16">
        <f>SUM(D38:D50)/D29</f>
        <v>2.6888557463874375E-3</v>
      </c>
      <c r="E52" s="66"/>
      <c r="F52" s="67"/>
    </row>
    <row r="53" spans="2:6" ht="18" customHeight="1" x14ac:dyDescent="0.2">
      <c r="B53" s="63" t="s">
        <v>37</v>
      </c>
      <c r="D53" s="66">
        <v>2.5000000000000001E-3</v>
      </c>
      <c r="E53" s="66"/>
      <c r="F53" s="67"/>
    </row>
    <row r="54" spans="2:6" ht="18" customHeight="1" x14ac:dyDescent="0.2">
      <c r="B54" s="63" t="s">
        <v>38</v>
      </c>
      <c r="D54" s="66">
        <f>D53-D52</f>
        <v>-1.8885574638743746E-4</v>
      </c>
      <c r="E54" s="66"/>
      <c r="F54" s="67"/>
    </row>
    <row r="55" spans="2:6" ht="18" customHeight="1" x14ac:dyDescent="0.2">
      <c r="B55" s="63"/>
      <c r="E55" s="62"/>
      <c r="F55" s="67"/>
    </row>
    <row r="56" spans="2:6" ht="18" customHeight="1" x14ac:dyDescent="0.2">
      <c r="B56" s="63" t="s">
        <v>39</v>
      </c>
      <c r="D56" s="62">
        <f>(D29*0.25%-D37)*-1</f>
        <v>117.26487883135519</v>
      </c>
      <c r="E56" s="62"/>
      <c r="F56" s="67"/>
    </row>
    <row r="57" spans="2:6" ht="18" customHeight="1" x14ac:dyDescent="0.2">
      <c r="B57" s="63" t="s">
        <v>40</v>
      </c>
      <c r="D57" s="16">
        <f>IFERROR((SUM(D38:D50)-D56)/D29,0)</f>
        <v>2.5005500406003718E-3</v>
      </c>
      <c r="E57" s="66"/>
      <c r="F57" s="67"/>
    </row>
    <row r="58" spans="2:6" ht="18" customHeight="1" x14ac:dyDescent="0.2">
      <c r="B58" s="63"/>
      <c r="E58" s="62"/>
      <c r="F58" s="67"/>
    </row>
    <row r="59" spans="2:6" ht="18" customHeight="1" x14ac:dyDescent="0.25">
      <c r="B59" s="58" t="s">
        <v>41</v>
      </c>
      <c r="E59" s="62"/>
      <c r="F59" s="67"/>
    </row>
    <row r="60" spans="2:6" ht="18" customHeight="1" x14ac:dyDescent="0.2">
      <c r="B60" s="63" t="s">
        <v>42</v>
      </c>
      <c r="D60" s="3">
        <f>D25+SUM(D38:D50)-D56</f>
        <v>2169.0598071080003</v>
      </c>
      <c r="E60" s="62"/>
      <c r="F60" s="67"/>
    </row>
    <row r="61" spans="2:6" ht="18" customHeight="1" x14ac:dyDescent="0.2">
      <c r="B61" s="63"/>
      <c r="E61" s="62"/>
      <c r="F61" s="67"/>
    </row>
    <row r="62" spans="2:6" ht="18" customHeight="1" x14ac:dyDescent="0.2">
      <c r="B62" s="63" t="s">
        <v>43</v>
      </c>
      <c r="D62" s="66">
        <f>D60/D27</f>
        <v>3.397967942993305E-3</v>
      </c>
      <c r="E62" s="66"/>
      <c r="F62" s="67"/>
    </row>
    <row r="63" spans="2:6" ht="18" customHeight="1" x14ac:dyDescent="0.2">
      <c r="B63" s="63"/>
      <c r="E63" s="62"/>
      <c r="F63" s="67"/>
    </row>
    <row r="64" spans="2:6" ht="18" customHeight="1" x14ac:dyDescent="0.25">
      <c r="B64" s="58" t="s">
        <v>44</v>
      </c>
      <c r="E64" s="62"/>
      <c r="F64" s="67"/>
    </row>
    <row r="65" spans="2:6" ht="18" customHeight="1" x14ac:dyDescent="0.2">
      <c r="B65" s="63" t="s">
        <v>45</v>
      </c>
      <c r="D65" s="66">
        <v>2.8999999999999998E-3</v>
      </c>
      <c r="E65" s="66"/>
      <c r="F65" s="67"/>
    </row>
    <row r="66" spans="2:6" ht="18" customHeight="1" x14ac:dyDescent="0.2">
      <c r="B66" s="63" t="s">
        <v>46</v>
      </c>
      <c r="E66" s="62"/>
      <c r="F66" s="67"/>
    </row>
    <row r="67" spans="2:6" ht="18" customHeight="1" x14ac:dyDescent="0.2">
      <c r="B67" s="63" t="s">
        <v>47</v>
      </c>
      <c r="D67" s="66">
        <f>D65+D31</f>
        <v>3.8585412035993523E-3</v>
      </c>
      <c r="E67" s="66"/>
      <c r="F67" s="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C82AD-6C04-4B05-830D-7904CE8AED87}">
  <dimension ref="B1:D67"/>
  <sheetViews>
    <sheetView showGridLines="0" rightToLeft="1" tabSelected="1" workbookViewId="0">
      <selection activeCell="D7" sqref="D7"/>
    </sheetView>
  </sheetViews>
  <sheetFormatPr defaultColWidth="9.125" defaultRowHeight="15" x14ac:dyDescent="0.2"/>
  <cols>
    <col min="1" max="1" width="2.75" style="28" customWidth="1"/>
    <col min="2" max="2" width="5.625" style="65" customWidth="1"/>
    <col min="3" max="3" width="99.5" style="28" customWidth="1"/>
    <col min="4" max="4" width="18.25" style="62" bestFit="1" customWidth="1"/>
    <col min="5" max="16384" width="9.125" style="28"/>
  </cols>
  <sheetData>
    <row r="1" spans="2:4" s="20" customFormat="1" ht="18" x14ac:dyDescent="0.25">
      <c r="B1" s="52"/>
      <c r="D1" s="53"/>
    </row>
    <row r="2" spans="2:4" s="20" customFormat="1" ht="18" customHeight="1" x14ac:dyDescent="0.25">
      <c r="B2" s="54" t="s">
        <v>164</v>
      </c>
      <c r="C2" s="55"/>
      <c r="D2" s="53"/>
    </row>
    <row r="3" spans="2:4" s="20" customFormat="1" ht="18" customHeight="1" x14ac:dyDescent="0.25">
      <c r="B3" s="52"/>
      <c r="D3" s="53"/>
    </row>
    <row r="4" spans="2:4" s="20" customFormat="1" ht="18" customHeight="1" x14ac:dyDescent="0.25">
      <c r="B4" s="56" t="s">
        <v>1</v>
      </c>
      <c r="C4" s="55"/>
      <c r="D4" s="57" t="s">
        <v>2</v>
      </c>
    </row>
    <row r="5" spans="2:4" ht="18" customHeight="1" x14ac:dyDescent="0.25">
      <c r="B5" s="58"/>
      <c r="C5" s="59"/>
      <c r="D5" s="60"/>
    </row>
    <row r="6" spans="2:4" ht="18" customHeight="1" x14ac:dyDescent="0.25">
      <c r="B6" s="61" t="s">
        <v>3</v>
      </c>
    </row>
    <row r="7" spans="2:4" ht="18" customHeight="1" x14ac:dyDescent="0.2">
      <c r="B7" s="63" t="s">
        <v>4</v>
      </c>
      <c r="D7" s="64">
        <f>SUM(D8:D9)</f>
        <v>2.0611105300000001</v>
      </c>
    </row>
    <row r="8" spans="2:4" ht="18" customHeight="1" x14ac:dyDescent="0.2">
      <c r="C8" s="28" t="s">
        <v>5</v>
      </c>
      <c r="D8" s="62">
        <v>0.57225000000000004</v>
      </c>
    </row>
    <row r="9" spans="2:4" ht="18" customHeight="1" x14ac:dyDescent="0.2">
      <c r="C9" s="28" t="s">
        <v>6</v>
      </c>
      <c r="D9" s="62">
        <f>1.79786053-0.309</f>
        <v>1.48886053</v>
      </c>
    </row>
    <row r="10" spans="2:4" ht="18" customHeight="1" x14ac:dyDescent="0.25">
      <c r="C10" s="37"/>
    </row>
    <row r="11" spans="2:4" ht="18" customHeight="1" x14ac:dyDescent="0.2">
      <c r="B11" s="63" t="s">
        <v>7</v>
      </c>
      <c r="D11" s="64">
        <v>0.58799999999999997</v>
      </c>
    </row>
    <row r="12" spans="2:4" ht="18" customHeight="1" x14ac:dyDescent="0.2">
      <c r="C12" s="65" t="s">
        <v>8</v>
      </c>
      <c r="D12" s="62">
        <v>0</v>
      </c>
    </row>
    <row r="13" spans="2:4" ht="18" customHeight="1" x14ac:dyDescent="0.2">
      <c r="C13" s="65" t="s">
        <v>9</v>
      </c>
      <c r="D13" s="62">
        <v>0.58799999999999997</v>
      </c>
    </row>
    <row r="14" spans="2:4" ht="18" customHeight="1" x14ac:dyDescent="0.2">
      <c r="C14" s="65"/>
    </row>
    <row r="15" spans="2:4" ht="18" customHeight="1" x14ac:dyDescent="0.2">
      <c r="B15" s="63" t="s">
        <v>10</v>
      </c>
      <c r="D15" s="64">
        <v>0</v>
      </c>
    </row>
    <row r="16" spans="2:4" ht="18" customHeight="1" x14ac:dyDescent="0.2">
      <c r="C16" s="65" t="s">
        <v>11</v>
      </c>
      <c r="D16" s="62">
        <v>0</v>
      </c>
    </row>
    <row r="17" spans="2:4" ht="18" customHeight="1" x14ac:dyDescent="0.2">
      <c r="C17" s="65" t="s">
        <v>12</v>
      </c>
      <c r="D17" s="62">
        <v>0</v>
      </c>
    </row>
    <row r="18" spans="2:4" ht="18" customHeight="1" x14ac:dyDescent="0.2"/>
    <row r="19" spans="2:4" ht="18" customHeight="1" x14ac:dyDescent="0.2">
      <c r="B19" s="63" t="s">
        <v>13</v>
      </c>
      <c r="D19" s="62">
        <v>3.2225200000000003</v>
      </c>
    </row>
    <row r="20" spans="2:4" ht="18" customHeight="1" x14ac:dyDescent="0.2">
      <c r="B20" s="63"/>
    </row>
    <row r="21" spans="2:4" ht="18" customHeight="1" x14ac:dyDescent="0.2">
      <c r="B21" s="63" t="s">
        <v>14</v>
      </c>
      <c r="D21" s="62">
        <v>0</v>
      </c>
    </row>
    <row r="22" spans="2:4" ht="18" customHeight="1" x14ac:dyDescent="0.2">
      <c r="B22" s="63"/>
    </row>
    <row r="23" spans="2:4" ht="18" customHeight="1" x14ac:dyDescent="0.2">
      <c r="B23" s="63" t="s">
        <v>15</v>
      </c>
      <c r="D23" s="62">
        <v>0</v>
      </c>
    </row>
    <row r="24" spans="2:4" ht="18" customHeight="1" x14ac:dyDescent="0.2">
      <c r="B24" s="63"/>
    </row>
    <row r="25" spans="2:4" ht="18" customHeight="1" x14ac:dyDescent="0.2">
      <c r="B25" s="63" t="s">
        <v>16</v>
      </c>
      <c r="D25" s="62">
        <f>D19+D11+D7</f>
        <v>5.8716305300000009</v>
      </c>
    </row>
    <row r="26" spans="2:4" ht="18" customHeight="1" x14ac:dyDescent="0.2">
      <c r="B26" s="63"/>
    </row>
    <row r="27" spans="2:4" ht="18" customHeight="1" x14ac:dyDescent="0.2">
      <c r="B27" s="63" t="s">
        <v>17</v>
      </c>
      <c r="D27" s="62">
        <v>8598.8446000000004</v>
      </c>
    </row>
    <row r="28" spans="2:4" ht="18" customHeight="1" x14ac:dyDescent="0.2">
      <c r="C28" s="28" t="s">
        <v>18</v>
      </c>
      <c r="D28" s="62">
        <v>8867.4925399999993</v>
      </c>
    </row>
    <row r="29" spans="2:4" ht="18" customHeight="1" x14ac:dyDescent="0.2">
      <c r="C29" s="28" t="s">
        <v>19</v>
      </c>
      <c r="D29" s="62">
        <v>8330.1966599999996</v>
      </c>
    </row>
    <row r="30" spans="2:4" ht="18" customHeight="1" x14ac:dyDescent="0.2"/>
    <row r="31" spans="2:4" ht="18" customHeight="1" x14ac:dyDescent="0.2">
      <c r="B31" s="63" t="s">
        <v>20</v>
      </c>
      <c r="D31" s="66">
        <f>D25/D27</f>
        <v>6.8283947473594313E-4</v>
      </c>
    </row>
    <row r="32" spans="2:4" ht="18" customHeight="1" x14ac:dyDescent="0.2">
      <c r="B32" s="63"/>
    </row>
    <row r="33" spans="2:4" ht="18" customHeight="1" x14ac:dyDescent="0.25">
      <c r="B33" s="58" t="s">
        <v>21</v>
      </c>
    </row>
    <row r="34" spans="2:4" ht="18" customHeight="1" x14ac:dyDescent="0.2">
      <c r="B34" s="63" t="s">
        <v>22</v>
      </c>
      <c r="D34" s="62">
        <v>0</v>
      </c>
    </row>
    <row r="35" spans="2:4" ht="18" customHeight="1" x14ac:dyDescent="0.2">
      <c r="B35" s="63"/>
    </row>
    <row r="36" spans="2:4" ht="18" customHeight="1" x14ac:dyDescent="0.25">
      <c r="B36" s="58" t="s">
        <v>21</v>
      </c>
    </row>
    <row r="37" spans="2:4" ht="18" customHeight="1" x14ac:dyDescent="0.2">
      <c r="B37" s="63" t="s">
        <v>23</v>
      </c>
      <c r="D37" s="62">
        <f>D38+D39+D40+D41+D42+D44+D46+D48++D50</f>
        <v>2.9380813169999995</v>
      </c>
    </row>
    <row r="38" spans="2:4" ht="18" customHeight="1" x14ac:dyDescent="0.2">
      <c r="C38" s="63" t="s">
        <v>24</v>
      </c>
      <c r="D38" s="62">
        <v>0</v>
      </c>
    </row>
    <row r="39" spans="2:4" ht="18" customHeight="1" x14ac:dyDescent="0.2">
      <c r="C39" s="63" t="s">
        <v>25</v>
      </c>
      <c r="D39" s="62">
        <v>0</v>
      </c>
    </row>
    <row r="40" spans="2:4" ht="18" customHeight="1" x14ac:dyDescent="0.2">
      <c r="C40" s="63" t="s">
        <v>26</v>
      </c>
      <c r="D40" s="62">
        <v>0</v>
      </c>
    </row>
    <row r="41" spans="2:4" ht="18" customHeight="1" x14ac:dyDescent="0.2">
      <c r="C41" s="63" t="s">
        <v>27</v>
      </c>
      <c r="D41" s="62">
        <v>0</v>
      </c>
    </row>
    <row r="42" spans="2:4" ht="18" customHeight="1" x14ac:dyDescent="0.2">
      <c r="C42" s="63" t="s">
        <v>28</v>
      </c>
      <c r="D42" s="62">
        <v>0.31912689399999999</v>
      </c>
    </row>
    <row r="43" spans="2:4" ht="18" customHeight="1" x14ac:dyDescent="0.2">
      <c r="C43" s="63" t="s">
        <v>29</v>
      </c>
    </row>
    <row r="44" spans="2:4" ht="18" customHeight="1" x14ac:dyDescent="0.2">
      <c r="C44" s="63" t="s">
        <v>30</v>
      </c>
      <c r="D44" s="62">
        <v>2.2483586199999994</v>
      </c>
    </row>
    <row r="45" spans="2:4" ht="18" customHeight="1" x14ac:dyDescent="0.2">
      <c r="C45" s="63" t="s">
        <v>31</v>
      </c>
    </row>
    <row r="46" spans="2:4" ht="18" customHeight="1" x14ac:dyDescent="0.2">
      <c r="C46" s="28" t="s">
        <v>32</v>
      </c>
      <c r="D46" s="62">
        <v>0</v>
      </c>
    </row>
    <row r="47" spans="2:4" ht="18" customHeight="1" x14ac:dyDescent="0.2">
      <c r="C47" s="28" t="s">
        <v>33</v>
      </c>
    </row>
    <row r="48" spans="2:4" ht="18" customHeight="1" x14ac:dyDescent="0.2">
      <c r="C48" s="28" t="s">
        <v>34</v>
      </c>
      <c r="D48" s="62">
        <v>0.37059580299999995</v>
      </c>
    </row>
    <row r="49" spans="2:4" ht="18" customHeight="1" x14ac:dyDescent="0.2">
      <c r="C49" s="28" t="s">
        <v>33</v>
      </c>
    </row>
    <row r="50" spans="2:4" ht="18" customHeight="1" x14ac:dyDescent="0.2">
      <c r="C50" s="28" t="s">
        <v>35</v>
      </c>
      <c r="D50" s="62">
        <v>0</v>
      </c>
    </row>
    <row r="51" spans="2:4" ht="18" customHeight="1" x14ac:dyDescent="0.2"/>
    <row r="52" spans="2:4" ht="18" customHeight="1" x14ac:dyDescent="0.2">
      <c r="B52" s="63" t="s">
        <v>36</v>
      </c>
      <c r="D52" s="66">
        <f>D37/D29</f>
        <v>3.527025155490146E-4</v>
      </c>
    </row>
    <row r="53" spans="2:4" ht="18" customHeight="1" x14ac:dyDescent="0.2">
      <c r="B53" s="63" t="s">
        <v>37</v>
      </c>
      <c r="D53" s="66">
        <v>1E-3</v>
      </c>
    </row>
    <row r="54" spans="2:4" ht="18" customHeight="1" x14ac:dyDescent="0.2">
      <c r="B54" s="63" t="s">
        <v>38</v>
      </c>
      <c r="D54" s="66">
        <f>D53-D52</f>
        <v>6.4729748445098542E-4</v>
      </c>
    </row>
    <row r="55" spans="2:4" ht="18" customHeight="1" x14ac:dyDescent="0.2">
      <c r="B55" s="63"/>
    </row>
    <row r="56" spans="2:4" ht="18" customHeight="1" x14ac:dyDescent="0.2">
      <c r="B56" s="63" t="s">
        <v>39</v>
      </c>
      <c r="D56" s="62">
        <v>0</v>
      </c>
    </row>
    <row r="57" spans="2:4" ht="18" customHeight="1" x14ac:dyDescent="0.2">
      <c r="B57" s="63" t="s">
        <v>40</v>
      </c>
      <c r="D57" s="66">
        <f>(D37-D56)/D29</f>
        <v>3.527025155490146E-4</v>
      </c>
    </row>
    <row r="58" spans="2:4" ht="18" customHeight="1" x14ac:dyDescent="0.2">
      <c r="B58" s="63"/>
    </row>
    <row r="59" spans="2:4" ht="18" customHeight="1" x14ac:dyDescent="0.25">
      <c r="B59" s="58" t="s">
        <v>41</v>
      </c>
    </row>
    <row r="60" spans="2:4" ht="18" customHeight="1" x14ac:dyDescent="0.2">
      <c r="B60" s="63" t="s">
        <v>42</v>
      </c>
      <c r="D60" s="3">
        <f>D25+SUM(D38:D50)-D56</f>
        <v>8.8097118470000009</v>
      </c>
    </row>
    <row r="61" spans="2:4" ht="18" customHeight="1" x14ac:dyDescent="0.2">
      <c r="B61" s="63"/>
    </row>
    <row r="62" spans="2:4" ht="18" customHeight="1" x14ac:dyDescent="0.2">
      <c r="B62" s="63" t="s">
        <v>43</v>
      </c>
      <c r="D62" s="66">
        <f>D60/D27</f>
        <v>1.0245227419274445E-3</v>
      </c>
    </row>
    <row r="63" spans="2:4" ht="18" customHeight="1" x14ac:dyDescent="0.2">
      <c r="B63" s="63"/>
    </row>
    <row r="64" spans="2:4" ht="18" customHeight="1" x14ac:dyDescent="0.25">
      <c r="B64" s="58" t="s">
        <v>44</v>
      </c>
    </row>
    <row r="65" spans="2:4" ht="18" customHeight="1" x14ac:dyDescent="0.2">
      <c r="B65" s="63" t="s">
        <v>45</v>
      </c>
      <c r="D65" s="66">
        <v>1E-3</v>
      </c>
    </row>
    <row r="66" spans="2:4" ht="18" customHeight="1" x14ac:dyDescent="0.2">
      <c r="B66" s="63" t="s">
        <v>46</v>
      </c>
    </row>
    <row r="67" spans="2:4" ht="18" customHeight="1" x14ac:dyDescent="0.2">
      <c r="B67" s="63" t="s">
        <v>47</v>
      </c>
      <c r="D67" s="66">
        <f>D65+D31</f>
        <v>1.682839474735943E-3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נספח 1</vt:lpstr>
      <vt:lpstr>נספח 2</vt:lpstr>
      <vt:lpstr>נספח 3</vt:lpstr>
      <vt:lpstr>378</vt:lpstr>
      <vt:lpstr>1433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Keshet Liat</dc:creator>
  <cp:lastModifiedBy>itay</cp:lastModifiedBy>
  <dcterms:created xsi:type="dcterms:W3CDTF">2025-02-11T06:38:58Z</dcterms:created>
  <dcterms:modified xsi:type="dcterms:W3CDTF">2025-02-18T08:21:28Z</dcterms:modified>
</cp:coreProperties>
</file>